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5112" windowHeight="7716" activeTab="0"/>
  </bookViews>
  <sheets>
    <sheet name="лист" sheetId="1" r:id="rId1"/>
    <sheet name="напрямки" sheetId="2" r:id="rId2"/>
    <sheet name="зп" sheetId="3" r:id="rId3"/>
  </sheets>
  <definedNames>
    <definedName name="_xlfn.AGGREGATE" hidden="1">#NAME?</definedName>
    <definedName name="_xlnm.Print_Titles" localSheetId="0">'лист'!$6:$8</definedName>
    <definedName name="_xlnm.Print_Area" localSheetId="0">'лист'!$A$1:$I$141</definedName>
  </definedNames>
  <calcPr fullCalcOnLoad="1"/>
</workbook>
</file>

<file path=xl/sharedStrings.xml><?xml version="1.0" encoding="utf-8"?>
<sst xmlns="http://schemas.openxmlformats.org/spreadsheetml/2006/main" count="287" uniqueCount="199">
  <si>
    <t>Назва напрямків</t>
  </si>
  <si>
    <t>Разом  видатків на поточний рік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</si>
  <si>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</si>
  <si>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</si>
  <si>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</si>
  <si>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</si>
  <si>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</si>
  <si>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</si>
  <si>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</si>
  <si>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</si>
  <si>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ВСЬОГО ВИДАТКІВ</t>
  </si>
  <si>
    <t>Поточний ремонт та утримання технічних засобів регулювання дорожнього руху</t>
  </si>
  <si>
    <t>Загальний фонд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</si>
  <si>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</si>
  <si>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</si>
  <si>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</si>
  <si>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</si>
  <si>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</si>
  <si>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</si>
  <si>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</si>
  <si>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</si>
  <si>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</si>
  <si>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</si>
  <si>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</si>
  <si>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об'єктів вулично-дорожньої мережі)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</si>
  <si>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</si>
  <si>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</si>
  <si>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</si>
  <si>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 вул.Гоголя (тротуар, парна сторона від вул.Митницької до вул.Небесної Сотні)</t>
  </si>
  <si>
    <t>Капітальний ремонт вул. Крилова (тротуар, парна сторона від вул. Надпільна до вул. І.Гонти)</t>
  </si>
  <si>
    <t>Капітальний ремонт вул. Університетська (тротуар, непарна сторона, від вул. Надпільна до вул. І. Гонти)</t>
  </si>
  <si>
    <t xml:space="preserve">Капітальний ремонт провулку Рибальський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</si>
  <si>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</si>
  <si>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</si>
  <si>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</si>
  <si>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</si>
  <si>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</si>
  <si>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>Реконструкція вул. Бидгощська (тротуар, парна сторона, від вул. С. Кішки до вул. Пастерівська)</t>
  </si>
  <si>
    <t>Реконструкція вул. Гагаріна (від парку  Сосновий Бір  до узвозу Франка) в м. Черкаси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</si>
  <si>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</si>
  <si>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</si>
  <si>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Капітальний ремонт внутрішньоквартального проїзду від вул. Волкова, 103 до вул. Амброса, 12 м. 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</si>
  <si>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</si>
  <si>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</si>
  <si>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</si>
  <si>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>Капітальний ремонт бульв. Шевченка (тротуари від вул. Припортова до вул. Добровольського),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</si>
  <si>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</si>
  <si>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вул.Сумгаїтська (від вул.Одеська до вул.30-річчя Перемоги) в м.Черкаси</t>
  </si>
  <si>
    <t xml:space="preserve">Капітальний ремонт бульв. Шевченка від вул. Університетської до вул. Можайського м. Черкаси 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</si>
  <si>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</si>
  <si>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</si>
  <si>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вул. Героїв Дніпра  (від вул. Сержанта Смірнова до вул. Козацька), в м. Черкаси</t>
  </si>
  <si>
    <t>Реконструкція вул. Ільїна (від вул. Чорновола до вул. Пацаєва) (І черга)</t>
  </si>
  <si>
    <t>Реконструкція вул. Самійла Кішки від вул. Бидгощська до пр-т Хіміків м. Черкаси (виготовлення ПКД)</t>
  </si>
  <si>
    <t>Реконструкція вул. Чехова від вул. Нижня Горова до вул. Гетьмана Сагайдачного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</si>
  <si>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</si>
  <si>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</si>
  <si>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</si>
  <si>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вул.Квіткова від вул.Сумгаїтської до вул.Хоменко</t>
  </si>
  <si>
    <t>Будівництво набережної між вул. Козацька та вул. С. Смірнова м. Черкаси (виготовлення ПКД)</t>
  </si>
  <si>
    <t>Використання коштів,</t>
  </si>
  <si>
    <t xml:space="preserve">  передбачених на проведення робіт, пов'язаних із будівництвом, реконструкцією, ремонтом та утриманням автомобільних доріг у 2020 році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</si>
  <si>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</si>
  <si>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</si>
  <si>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</si>
  <si>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</si>
  <si>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</si>
  <si>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</si>
  <si>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</si>
  <si>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</si>
  <si>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</si>
  <si>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</si>
  <si>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</si>
  <si>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</si>
  <si>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Відсоток виконання до річного плану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</si>
  <si>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</si>
  <si>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буд. № 1 по вул. Десантників до житлового будинку № 23 по вул. Вернигори</t>
  </si>
  <si>
    <t>Капітальний ремонт міжквартального проїзду від вул. Чехова до вул. Юрія Іллєнка, 11</t>
  </si>
  <si>
    <t>Капітальний ремонт міжквартального проїзду від вулиці Хоменка до житлового будинку № 1 по вул. Десантників в м.Черкаси (включаючи під'їзд до ДНЗ № 89 "Котигорошко" між будинками № 18 та 18/1 по вул.Хоменка)</t>
  </si>
  <si>
    <t>Капітальний ремонт пішохідної алеї від вул. Героїв Дніпра вздовж житловго будинку № 51 до ЗОШ НВК № 34</t>
  </si>
  <si>
    <t>Капітальний  ремонт пішохідної алеї від вул.Героїв Дніпра вздовж житлового будинку №69 до ДНЗ №34</t>
  </si>
  <si>
    <t>Капітальний ремонт пішохідної алеї від ж/б Генерала Момота 3 до вул. Смаглія (між "Черкаським професійним автодорожнім ліцеєм" та ВПУ ім. Г.Ф. Короленка)</t>
  </si>
  <si>
    <t>Капітальний ремонт пішохідної доріжки по периметру дитячого спортивного комплексу прибудинкової території ж/б № 1, 3, 5, 7 по вул. Генерала Момота</t>
  </si>
  <si>
    <t>Капітальний ремонт пішохідної алеї від вул.Гетьмана Сагайдачного 237 до вул. Подолинського 24</t>
  </si>
  <si>
    <t>Капітальний ремонт пішохідної алеї від ж/б 243 до ж/б № 239 по вул. Г. Сагайдачного в м. Черкаси</t>
  </si>
  <si>
    <t>Капітальний ремонт пішохідної алеї від ж/б № 231 до ж/б № 237 по вул. Г. Сагайдачного в м. Черкаси</t>
  </si>
  <si>
    <t>Капітальний ремонт пішохідної алеї від вул. Г. Сагайдачного до ж/б № 168 м. Черкаси</t>
  </si>
  <si>
    <t>Капітальний ремонт пішохідної алеї від вул. Кобзарська до вул. Берегова</t>
  </si>
  <si>
    <t>Капітальний ремонт пішохідної алеї від ж/б № 24 по вул. Подолинського до ДНЗ № 60 в м. Черкаси</t>
  </si>
  <si>
    <t>Капітальний ремонт пішохідної алеї від ж/б № 2 по вул.С.Смірнова до вул.Гагаріна вздовж ж/б № 49 по вул.Г.Дніпра в м. Черкаси</t>
  </si>
  <si>
    <t>Капітальний ремонт пішохідної алеї по вул. Хрещатик (непарна сторона, від вул. Університетська до вул. Крилова)</t>
  </si>
  <si>
    <t xml:space="preserve">Капітальний ремонт вул. Благовісна (тротуар, непарна сторона від вул. Митницька до вул. Небесної Сотні) </t>
  </si>
  <si>
    <t xml:space="preserve">Капітальний ремонт вул. Благовісна (тротуар, парна сторона, від вул. Митницька до вул. Небесної Сотні) </t>
  </si>
  <si>
    <t>Капітальний ремонт вул. Вернигори (тротуар, непарна сторона від вул. Смілянська до житлового будинку № 21 по вул. Вернигори)</t>
  </si>
  <si>
    <t xml:space="preserve">Капітальний ремонт вул. Гоголя (тротуар, парна сторона, від вул. В.Чорновола до вул. Ю.Іллєнка) в м. Черкаси </t>
  </si>
  <si>
    <t>Капітальний ремонт вул. Десантників (тротуар, непарна сторона) від  вул. Вернигори до вул. Хоменка</t>
  </si>
  <si>
    <t>Капітальний ремонт вул. Іллєнка (тротуар, парна сторона, непарна сторона, від вул. Амброса до вул. Толстого)</t>
  </si>
  <si>
    <t>Капітальний ремонт вул. Надпільна (тротуар, непарна сторона, від вул. Пастерівська до вул. Кривалівська)</t>
  </si>
  <si>
    <t>Капітальний ремонт вул. Нарбутівська (тротуар, парна сторона, від вул. Cемеренківська до вул. Подолинського) в м. Черкаси</t>
  </si>
  <si>
    <t>Капітальний ремонт вул. Новопричистенська (тротуар, парна сторона, від вул.Гоголя до вул.Благовісна)</t>
  </si>
  <si>
    <t>Капітальний ремонт вул. Онопрієнка (тротуар, непарна сторона, від вул. Смаглія до ж/б № 1 по вул.Генерала Момота)</t>
  </si>
  <si>
    <t>Капітальний ремонт вул. Пахарів Хутір (тротуар, непарна сторона, від вул. М. Старицького до санаторію "Пролісок")</t>
  </si>
  <si>
    <t>Капітальний ремонт вул. Пацаєва (тротуару від житлового будинку 14 до будинку 24 по вул. Пацаєва)</t>
  </si>
  <si>
    <t>Капітальний ремонт вул. Смаглія (тротуар, парна сторона, від вул. Онопрієнка до вул. О. Панченка)</t>
  </si>
  <si>
    <t xml:space="preserve">Капітальний ремонт вул. Смілянської (тротуар, парна сторона, від вул. Вернигори до вул. Хоменка) в м. Черкаси </t>
  </si>
  <si>
    <t>Капітальний ремонт вул. Смілянська (тротуар, парна сторона від залізничного мосту до вул. Вернигори)</t>
  </si>
  <si>
    <t>Капітальний ремонт вул. Хрещатик (тротуар, паркувальний майданчик, непарна сторона) від вул. Франка до вул. Пушкіна</t>
  </si>
  <si>
    <t>Капітальний ремонт пров. Поштовий в м.Черкаси</t>
  </si>
  <si>
    <t>Капітальний ремонт вул. Весела в м.Черкаси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</si>
  <si>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</si>
  <si>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вул. Гоголя (парна та непарна сторона, від вул. Університетська до вул. Крилова)</t>
  </si>
  <si>
    <t>Капітальний ремонт вул. Максима Кривоноса (від вул. Героїв Чорнобиля до вул. Крилова)</t>
  </si>
  <si>
    <t>Капітальний ремонт вул. Пацаєва (встановлення світлофору біля ЗОШ № 14) в м. Черкаси</t>
  </si>
  <si>
    <t>Капітальний ремонт вул. Університетська (парна сторона, від вул. Надпільна до вул. І. Гонти)</t>
  </si>
  <si>
    <t xml:space="preserve">Реконструкція вул. С. Кішки (тротуар, парна сторона, від вул. Бидгощська до вул. Чайковського) </t>
  </si>
  <si>
    <t>Реконструкція вул. Генерела Момота (перехрестя з вулицями Онопрієнка, Лісова Просіка)</t>
  </si>
  <si>
    <t>Реконструкція вул. Смаглія</t>
  </si>
  <si>
    <t xml:space="preserve">Капітальний  ремонт внутрішньоквартального проїзду вул. Благовісна буд.330; буд. 332  </t>
  </si>
  <si>
    <t>Капітальний ремонт  внутрішньоквартального проїзду по вул. Г. Сагайдачного  від буд. 243 до  вул. Подолинського буд.24 м. Черкаси</t>
  </si>
  <si>
    <t>Капітальний ремонт внутрішньоквартального проїзду від  вул. Різдвяна, 62 до вул. Благовісна, 455 в м. Черкаси</t>
  </si>
  <si>
    <t>Капітальний ремонт внутрішньоквартального проїзду вул. Різдвяна буд. 9 до вул. Ю. Іллєнка  буд. 22 в м. Черкаси</t>
  </si>
  <si>
    <t>Капітальний ремонт внутрішньоквартального проїзду вул. Чехова 82, Нарбутівська 187 в м. Черкаси</t>
  </si>
  <si>
    <t>Капітальний ремонт внутрішньоквартального проїзду вул. Чехова 54,56 від вул. Чехова до вул. Гоголя м. Черкаси</t>
  </si>
  <si>
    <t xml:space="preserve">Капітальний ремонт вул.Пилипенка (тротуар парна сторона) від вул. Пастерівської до вул. М.Залізняка, м. Черкаси </t>
  </si>
  <si>
    <t xml:space="preserve">Капітальний ремонт вул. Нарбутівська від вул. Ю. Іллєнка до вул.  Різдвяна м. Черкаси </t>
  </si>
  <si>
    <t>Капітальний ремонт вул. Ю. Іллєнка від вул. Нарбутівська до вул. Нижня Горова  в м. Черкаси (виготовлення ПКД)</t>
  </si>
  <si>
    <t>Реконструкція вул. Б. Вишневецького (тротуар) від вул. Хрещатик до Замкового узвозу, м. Черкаси</t>
  </si>
  <si>
    <t>Реконструкція сходів з вулиці Верхня Горова до вул. Гагаріна (біля Саду мрій)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</si>
  <si>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</si>
  <si>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</si>
  <si>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вул.Добровольського від бул.Шевченка до вул.Сагайдачного м.Черкаси (виготовлення ПКД)</t>
  </si>
  <si>
    <t>Реконструкція вул.Козацька від вул. Г. Дніпра до набережної м.Черкаси  (виготовлення ПКД)</t>
  </si>
  <si>
    <t xml:space="preserve">Реконструкція вул. Менделєєва від вул. Санаторної до вул. Я. Галана </t>
  </si>
  <si>
    <t>Реконструкція вул. Новопречистенська від вул. Г. Сагайдачного до вул. С. Амброса в м. Черкаси (виготовлення ПКД)</t>
  </si>
  <si>
    <t xml:space="preserve">Реконструкція вул. Різдвяна від вул. Толстого до вул. Нарбутівська м. Черкаси </t>
  </si>
  <si>
    <t>Реконструкція вул. Сержанта Жужоми (від вул. Гагаріна до вул. Героїв Дніпра) в м. Черкаси</t>
  </si>
  <si>
    <t>Реконструкція вул.Сумгаїтської від межі міста до вул. Одеської</t>
  </si>
  <si>
    <t>Реконструкція вул.Чайковського від вул.Максима Залізняка до вул.Вячеслава Чорновола м.Черкаси (виготовлення ПКД)</t>
  </si>
  <si>
    <t xml:space="preserve">Реконструкція бул.Шевченка від вул.Лазарева до вул.Б.Вишневецького м.Черкаси </t>
  </si>
  <si>
    <t xml:space="preserve">Реконструкція із застосуванням щебенево-мастичного асфальтобетону вул. Енгельса від бульв. Шевченка до вул. Бидгощської </t>
  </si>
  <si>
    <t xml:space="preserve">Реконструкція із застосуванням щебенево-мастичного асфальтобетону вул. Смілянської від вул. Фрунзе до вул. 30- річчя Перемоги </t>
  </si>
  <si>
    <t>Реконструкція із застосуванням щебенево-мастичного асфальтобетону вул. Хрещатик від вул. Котовського до вул. Леніна</t>
  </si>
  <si>
    <t>Найменування</t>
  </si>
  <si>
    <t>в тому числі:</t>
  </si>
  <si>
    <t>з них:</t>
  </si>
  <si>
    <t xml:space="preserve">заробітня плата </t>
  </si>
  <si>
    <t>нарахування на заробітню плату</t>
  </si>
  <si>
    <t>предмети, матеріаи, обладнання та інвентар</t>
  </si>
  <si>
    <t>послуги сторонніх організацій</t>
  </si>
  <si>
    <t>оплата інших енергоносіїв та інших комунальних послуг</t>
  </si>
  <si>
    <t>предмети, матеріали, обладнання та інвентар</t>
  </si>
  <si>
    <t>разом</t>
  </si>
  <si>
    <t>Терміновий (позаплановий) поточний ремонт та утримання об’єктів вулично-дорожньої мережі, в т.ч.:</t>
  </si>
  <si>
    <t>ремонт дорожнього покриття</t>
  </si>
  <si>
    <t>ремонт пішохідних тротуарів</t>
  </si>
  <si>
    <t>ремонт внутрішньо-квартальних проїздів</t>
  </si>
  <si>
    <t>поточний ремонт та утримання мереж зливової каналізації</t>
  </si>
  <si>
    <t>нанесення розмітки проїзної частини міста</t>
  </si>
  <si>
    <t xml:space="preserve">поточний ремонт та утримання технічних засобів організації дорожнього руху 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</si>
  <si>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 малих архітектурних форм, зупинок громадського транспорту, інвентаризація  та паспортизація дорожнього господарства), в т.ч.:</t>
  </si>
  <si>
    <t>зимове та літнє утримання доріг</t>
  </si>
  <si>
    <t>інвентаризація  та паспортизація дорожнього господарства</t>
  </si>
  <si>
    <t>поточний ремонт та утримання штучних споруд малих архітектурних форм, зупинок громадського транспорту</t>
  </si>
  <si>
    <t>Фінансова підтримка  КП "ЧЕЛУАШ" на 2020 рік в розрізі напрямків</t>
  </si>
  <si>
    <t>План 2020 року</t>
  </si>
  <si>
    <t>Профінансовано станом на 02.2020</t>
  </si>
  <si>
    <t>КП "ЧЕЛУАШ"</t>
  </si>
  <si>
    <t xml:space="preserve">липень </t>
  </si>
  <si>
    <t>Залишок призначень</t>
  </si>
  <si>
    <t>план використання коштів</t>
  </si>
  <si>
    <t>зп</t>
  </si>
  <si>
    <t>нарах</t>
  </si>
  <si>
    <t>фактично сплачено</t>
  </si>
  <si>
    <t>разом, в т.ч.</t>
  </si>
  <si>
    <t>аванс</t>
  </si>
  <si>
    <t>з/п</t>
  </si>
  <si>
    <t>відпускні</t>
  </si>
  <si>
    <t xml:space="preserve">розрахункові </t>
  </si>
  <si>
    <t>З/п з нарахуваннями (по датам)</t>
  </si>
  <si>
    <t>січень:</t>
  </si>
  <si>
    <t>розрахункові</t>
  </si>
  <si>
    <t>лютий:</t>
  </si>
  <si>
    <t>березень:</t>
  </si>
  <si>
    <t>квітень:</t>
  </si>
  <si>
    <t>РАЗОМ</t>
  </si>
  <si>
    <t>розрахункові, відпускні</t>
  </si>
  <si>
    <t>.02.20</t>
  </si>
  <si>
    <t>.03.20</t>
  </si>
  <si>
    <t>.04.20</t>
  </si>
  <si>
    <t>.05.20</t>
  </si>
  <si>
    <t>.06.20</t>
  </si>
  <si>
    <t>.07.20</t>
  </si>
  <si>
    <t>.08.20</t>
  </si>
  <si>
    <t>.09.20</t>
  </si>
  <si>
    <t>.10.20</t>
  </si>
  <si>
    <t>.11.20</t>
  </si>
  <si>
    <t>.12.20</t>
  </si>
  <si>
    <t>№ Дії Програми Логіка</t>
  </si>
  <si>
    <t>Профінансовано на 29.02.2020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</si>
</sst>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i/>
      <sz val="11"/>
      <name val="Times New Roman"/>
      <family val="1"/>
    </font>
    <font>
      <i/>
      <sz val="10"/>
      <name val="Arial Cyr"/>
      <family val="0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0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7" fillId="47" borderId="8" applyNumberFormat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7" fillId="3" borderId="0" applyNumberFormat="0" applyBorder="0" applyAlignment="0" applyProtection="0"/>
    <xf numFmtId="0" fontId="59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0" fillId="47" borderId="12" applyNumberFormat="0" applyAlignment="0" applyProtection="0"/>
    <xf numFmtId="0" fontId="19" fillId="0" borderId="13" applyNumberFormat="0" applyFill="0" applyAlignment="0" applyProtection="0"/>
    <xf numFmtId="0" fontId="61" fillId="51" borderId="0" applyNumberFormat="0" applyBorder="0" applyAlignment="0" applyProtection="0"/>
    <xf numFmtId="0" fontId="21" fillId="0" borderId="0">
      <alignment/>
      <protection/>
    </xf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8" fillId="0" borderId="14" xfId="106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0" fillId="0" borderId="0" xfId="112" applyFont="1" applyAlignment="1">
      <alignment horizontal="center" wrapText="1"/>
      <protection/>
    </xf>
    <xf numFmtId="0" fontId="30" fillId="52" borderId="14" xfId="112" applyFont="1" applyFill="1" applyBorder="1" applyAlignment="1">
      <alignment horizontal="center"/>
      <protection/>
    </xf>
    <xf numFmtId="0" fontId="31" fillId="52" borderId="14" xfId="112" applyFont="1" applyFill="1" applyBorder="1">
      <alignment/>
      <protection/>
    </xf>
    <xf numFmtId="0" fontId="30" fillId="52" borderId="14" xfId="112" applyFont="1" applyFill="1" applyBorder="1" applyAlignment="1">
      <alignment horizontal="left" wrapText="1"/>
      <protection/>
    </xf>
    <xf numFmtId="4" fontId="30" fillId="52" borderId="14" xfId="131" applyNumberFormat="1" applyFont="1" applyFill="1" applyBorder="1" applyAlignment="1">
      <alignment horizontal="center" vertical="center"/>
    </xf>
    <xf numFmtId="49" fontId="31" fillId="0" borderId="14" xfId="112" applyNumberFormat="1" applyFont="1" applyFill="1" applyBorder="1" applyAlignment="1">
      <alignment horizontal="center" vertical="center" wrapText="1"/>
      <protection/>
    </xf>
    <xf numFmtId="0" fontId="31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1" fillId="0" borderId="14" xfId="112" applyFont="1" applyFill="1" applyBorder="1" applyAlignment="1">
      <alignment horizontal="left" wrapText="1"/>
      <protection/>
    </xf>
    <xf numFmtId="4" fontId="31" fillId="0" borderId="14" xfId="106" applyNumberFormat="1" applyFont="1" applyFill="1" applyBorder="1" applyAlignment="1">
      <alignment horizontal="center"/>
      <protection/>
    </xf>
    <xf numFmtId="0" fontId="31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6" applyNumberFormat="1" applyFont="1" applyFill="1" applyBorder="1" applyAlignment="1">
      <alignment horizontal="center"/>
      <protection/>
    </xf>
    <xf numFmtId="16" fontId="30" fillId="52" borderId="14" xfId="112" applyNumberFormat="1" applyFont="1" applyFill="1" applyBorder="1" applyAlignment="1">
      <alignment horizontal="center"/>
      <protection/>
    </xf>
    <xf numFmtId="0" fontId="30" fillId="52" borderId="14" xfId="112" applyFont="1" applyFill="1" applyBorder="1" applyAlignment="1">
      <alignment horizontal="center" vertical="center" wrapText="1"/>
      <protection/>
    </xf>
    <xf numFmtId="0" fontId="29" fillId="0" borderId="0" xfId="112" applyFont="1" applyAlignment="1">
      <alignment horizontal="center" wrapText="1"/>
      <protection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33" fillId="0" borderId="14" xfId="0" applyFont="1" applyFill="1" applyBorder="1" applyAlignment="1">
      <alignment vertical="top" wrapText="1"/>
    </xf>
    <xf numFmtId="0" fontId="34" fillId="0" borderId="0" xfId="112" applyFont="1">
      <alignment/>
      <protection/>
    </xf>
    <xf numFmtId="49" fontId="36" fillId="0" borderId="14" xfId="112" applyNumberFormat="1" applyFont="1" applyFill="1" applyBorder="1" applyAlignment="1">
      <alignment horizontal="center" vertical="center" wrapText="1"/>
      <protection/>
    </xf>
    <xf numFmtId="0" fontId="36" fillId="0" borderId="14" xfId="112" applyFont="1" applyBorder="1">
      <alignment/>
      <protection/>
    </xf>
    <xf numFmtId="0" fontId="36" fillId="0" borderId="14" xfId="0" applyFont="1" applyFill="1" applyBorder="1" applyAlignment="1">
      <alignment vertical="top" wrapText="1"/>
    </xf>
    <xf numFmtId="4" fontId="36" fillId="0" borderId="14" xfId="106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0" fillId="0" borderId="14" xfId="112" applyFont="1" applyFill="1" applyBorder="1">
      <alignment/>
      <protection/>
    </xf>
    <xf numFmtId="0" fontId="34" fillId="0" borderId="14" xfId="112" applyFont="1" applyBorder="1">
      <alignment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30" fillId="0" borderId="14" xfId="112" applyFont="1" applyFill="1" applyBorder="1" applyAlignment="1">
      <alignment horizontal="center" wrapText="1"/>
      <protection/>
    </xf>
    <xf numFmtId="4" fontId="30" fillId="0" borderId="14" xfId="106" applyNumberFormat="1" applyFont="1" applyFill="1" applyBorder="1" applyAlignment="1">
      <alignment horizontal="center"/>
      <protection/>
    </xf>
    <xf numFmtId="0" fontId="30" fillId="0" borderId="14" xfId="112" applyFont="1" applyFill="1" applyBorder="1" applyAlignment="1">
      <alignment horizontal="center"/>
      <protection/>
    </xf>
    <xf numFmtId="0" fontId="34" fillId="0" borderId="0" xfId="112" applyFont="1" applyFill="1">
      <alignment/>
      <protection/>
    </xf>
    <xf numFmtId="4" fontId="30" fillId="0" borderId="14" xfId="131" applyNumberFormat="1" applyFont="1" applyFill="1" applyBorder="1" applyAlignment="1">
      <alignment horizontal="center" vertical="center"/>
    </xf>
    <xf numFmtId="16" fontId="30" fillId="53" borderId="0" xfId="112" applyNumberFormat="1" applyFont="1" applyFill="1" applyBorder="1" applyAlignment="1">
      <alignment horizontal="center"/>
      <protection/>
    </xf>
    <xf numFmtId="0" fontId="31" fillId="53" borderId="0" xfId="112" applyFont="1" applyFill="1" applyBorder="1">
      <alignment/>
      <protection/>
    </xf>
    <xf numFmtId="0" fontId="37" fillId="53" borderId="0" xfId="112" applyFont="1" applyFill="1" applyBorder="1" applyAlignment="1">
      <alignment horizontal="center" vertical="center" wrapText="1"/>
      <protection/>
    </xf>
    <xf numFmtId="4" fontId="30" fillId="53" borderId="0" xfId="131" applyNumberFormat="1" applyFont="1" applyFill="1" applyBorder="1" applyAlignment="1">
      <alignment horizontal="center" vertical="center"/>
    </xf>
    <xf numFmtId="49" fontId="31" fillId="0" borderId="0" xfId="112" applyNumberFormat="1" applyFont="1" applyFill="1" applyBorder="1" applyAlignment="1">
      <alignment horizontal="center" vertical="center" wrapText="1"/>
      <protection/>
    </xf>
    <xf numFmtId="0" fontId="31" fillId="0" borderId="0" xfId="112" applyFont="1">
      <alignment/>
      <protection/>
    </xf>
    <xf numFmtId="0" fontId="31" fillId="0" borderId="0" xfId="112" applyFont="1" applyBorder="1" applyAlignment="1">
      <alignment vertical="top" wrapText="1"/>
      <protection/>
    </xf>
    <xf numFmtId="190" fontId="32" fillId="0" borderId="0" xfId="131" applyNumberFormat="1" applyFont="1" applyFill="1" applyBorder="1" applyAlignment="1">
      <alignment horizontal="center" vertical="center" wrapText="1"/>
    </xf>
    <xf numFmtId="0" fontId="29" fillId="0" borderId="0" xfId="112" applyFont="1" applyAlignment="1">
      <alignment/>
      <protection/>
    </xf>
    <xf numFmtId="0" fontId="30" fillId="54" borderId="14" xfId="112" applyFont="1" applyFill="1" applyBorder="1" applyAlignment="1">
      <alignment horizontal="center"/>
      <protection/>
    </xf>
    <xf numFmtId="0" fontId="31" fillId="54" borderId="14" xfId="112" applyFont="1" applyFill="1" applyBorder="1">
      <alignment/>
      <protection/>
    </xf>
    <xf numFmtId="4" fontId="30" fillId="54" borderId="14" xfId="131" applyNumberFormat="1" applyFont="1" applyFill="1" applyBorder="1" applyAlignment="1">
      <alignment horizontal="center" vertical="center"/>
    </xf>
    <xf numFmtId="0" fontId="30" fillId="0" borderId="15" xfId="112" applyFont="1" applyFill="1" applyBorder="1" applyAlignment="1">
      <alignment horizontal="center" wrapText="1"/>
      <protection/>
    </xf>
    <xf numFmtId="0" fontId="30" fillId="0" borderId="16" xfId="112" applyFont="1" applyFill="1" applyBorder="1" applyAlignment="1">
      <alignment horizontal="center" wrapText="1"/>
      <protection/>
    </xf>
    <xf numFmtId="0" fontId="0" fillId="0" borderId="15" xfId="112" applyFont="1" applyBorder="1">
      <alignment/>
      <protection/>
    </xf>
    <xf numFmtId="0" fontId="0" fillId="0" borderId="15" xfId="112" applyFont="1" applyFill="1" applyBorder="1">
      <alignment/>
      <protection/>
    </xf>
    <xf numFmtId="0" fontId="34" fillId="0" borderId="15" xfId="112" applyFont="1" applyBorder="1">
      <alignment/>
      <protection/>
    </xf>
    <xf numFmtId="4" fontId="30" fillId="0" borderId="15" xfId="106" applyNumberFormat="1" applyFont="1" applyFill="1" applyBorder="1" applyAlignment="1">
      <alignment horizontal="center"/>
      <protection/>
    </xf>
    <xf numFmtId="4" fontId="31" fillId="0" borderId="15" xfId="106" applyNumberFormat="1" applyFont="1" applyFill="1" applyBorder="1" applyAlignment="1">
      <alignment horizontal="center"/>
      <protection/>
    </xf>
    <xf numFmtId="4" fontId="30" fillId="54" borderId="15" xfId="131" applyNumberFormat="1" applyFont="1" applyFill="1" applyBorder="1" applyAlignment="1">
      <alignment horizontal="center" vertical="center"/>
    </xf>
    <xf numFmtId="4" fontId="30" fillId="0" borderId="15" xfId="131" applyNumberFormat="1" applyFont="1" applyFill="1" applyBorder="1" applyAlignment="1">
      <alignment horizontal="center" vertical="center"/>
    </xf>
    <xf numFmtId="4" fontId="31" fillId="53" borderId="14" xfId="112" applyNumberFormat="1" applyFont="1" applyFill="1" applyBorder="1" applyAlignment="1">
      <alignment horizontal="center"/>
      <protection/>
    </xf>
    <xf numFmtId="0" fontId="30" fillId="0" borderId="15" xfId="112" applyFont="1" applyBorder="1" applyAlignment="1">
      <alignment wrapText="1"/>
      <protection/>
    </xf>
    <xf numFmtId="0" fontId="30" fillId="0" borderId="17" xfId="112" applyFont="1" applyBorder="1" applyAlignment="1">
      <alignment wrapText="1"/>
      <protection/>
    </xf>
    <xf numFmtId="0" fontId="30" fillId="0" borderId="15" xfId="112" applyFont="1" applyFill="1" applyBorder="1" applyAlignment="1">
      <alignment wrapText="1"/>
      <protection/>
    </xf>
    <xf numFmtId="0" fontId="30" fillId="0" borderId="17" xfId="112" applyFont="1" applyFill="1" applyBorder="1" applyAlignment="1">
      <alignment wrapText="1"/>
      <protection/>
    </xf>
    <xf numFmtId="0" fontId="29" fillId="0" borderId="0" xfId="112" applyFont="1" applyAlignment="1">
      <alignment wrapText="1"/>
      <protection/>
    </xf>
    <xf numFmtId="0" fontId="30" fillId="0" borderId="15" xfId="112" applyFont="1" applyBorder="1" applyAlignment="1">
      <alignment horizontal="center" wrapText="1"/>
      <protection/>
    </xf>
    <xf numFmtId="0" fontId="30" fillId="0" borderId="17" xfId="112" applyFont="1" applyBorder="1" applyAlignment="1">
      <alignment horizontal="center" wrapText="1"/>
      <protection/>
    </xf>
    <xf numFmtId="4" fontId="31" fillId="53" borderId="0" xfId="112" applyNumberFormat="1" applyFont="1" applyFill="1" applyBorder="1" applyAlignment="1">
      <alignment horizontal="center"/>
      <protection/>
    </xf>
    <xf numFmtId="4" fontId="33" fillId="53" borderId="14" xfId="112" applyNumberFormat="1" applyFont="1" applyFill="1" applyBorder="1" applyAlignment="1">
      <alignment horizontal="center"/>
      <protection/>
    </xf>
    <xf numFmtId="4" fontId="63" fillId="53" borderId="14" xfId="112" applyNumberFormat="1" applyFont="1" applyFill="1" applyBorder="1" applyAlignment="1">
      <alignment horizontal="center"/>
      <protection/>
    </xf>
    <xf numFmtId="4" fontId="63" fillId="0" borderId="14" xfId="106" applyNumberFormat="1" applyFont="1" applyFill="1" applyBorder="1" applyAlignment="1">
      <alignment horizontal="center"/>
      <protection/>
    </xf>
    <xf numFmtId="4" fontId="64" fillId="53" borderId="14" xfId="112" applyNumberFormat="1" applyFont="1" applyFill="1" applyBorder="1" applyAlignment="1">
      <alignment horizontal="center"/>
      <protection/>
    </xf>
    <xf numFmtId="0" fontId="31" fillId="0" borderId="0" xfId="112" applyFont="1" applyBorder="1">
      <alignment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4" fontId="4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65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/>
    </xf>
    <xf numFmtId="4" fontId="65" fillId="54" borderId="14" xfId="0" applyNumberFormat="1" applyFont="1" applyFill="1" applyBorder="1" applyAlignment="1">
      <alignment/>
    </xf>
    <xf numFmtId="4" fontId="0" fillId="54" borderId="14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0" fontId="39" fillId="0" borderId="14" xfId="0" applyFont="1" applyBorder="1" applyAlignment="1">
      <alignment vertical="center" wrapText="1"/>
    </xf>
    <xf numFmtId="4" fontId="0" fillId="0" borderId="14" xfId="0" applyNumberFormat="1" applyFill="1" applyBorder="1" applyAlignment="1">
      <alignment horizontal="center" vertical="center"/>
    </xf>
    <xf numFmtId="0" fontId="41" fillId="0" borderId="14" xfId="0" applyFont="1" applyBorder="1" applyAlignment="1">
      <alignment horizontal="justify" vertical="center" wrapText="1"/>
    </xf>
    <xf numFmtId="4" fontId="42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/>
    </xf>
    <xf numFmtId="4" fontId="34" fillId="0" borderId="14" xfId="0" applyNumberFormat="1" applyFont="1" applyBorder="1" applyAlignment="1">
      <alignment horizontal="center" vertical="center" wrapText="1"/>
    </xf>
    <xf numFmtId="4" fontId="0" fillId="54" borderId="14" xfId="0" applyNumberFormat="1" applyFill="1" applyBorder="1" applyAlignment="1">
      <alignment/>
    </xf>
    <xf numFmtId="0" fontId="39" fillId="0" borderId="14" xfId="0" applyFont="1" applyBorder="1" applyAlignment="1">
      <alignment horizontal="justify" vertical="center" wrapText="1"/>
    </xf>
    <xf numFmtId="4" fontId="65" fillId="54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4" fontId="0" fillId="55" borderId="14" xfId="0" applyNumberFormat="1" applyFill="1" applyBorder="1" applyAlignment="1">
      <alignment wrapText="1"/>
    </xf>
    <xf numFmtId="4" fontId="0" fillId="0" borderId="14" xfId="0" applyNumberFormat="1" applyBorder="1" applyAlignment="1">
      <alignment wrapText="1"/>
    </xf>
    <xf numFmtId="0" fontId="4" fillId="0" borderId="14" xfId="0" applyFont="1" applyBorder="1" applyAlignment="1">
      <alignment/>
    </xf>
    <xf numFmtId="4" fontId="4" fillId="55" borderId="14" xfId="0" applyNumberFormat="1" applyFont="1" applyFill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4" fontId="0" fillId="54" borderId="14" xfId="0" applyNumberFormat="1" applyFill="1" applyBorder="1" applyAlignment="1">
      <alignment wrapText="1"/>
    </xf>
    <xf numFmtId="4" fontId="4" fillId="54" borderId="14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34" fillId="0" borderId="14" xfId="0" applyFont="1" applyFill="1" applyBorder="1" applyAlignment="1">
      <alignment/>
    </xf>
    <xf numFmtId="4" fontId="34" fillId="0" borderId="14" xfId="0" applyNumberFormat="1" applyFont="1" applyBorder="1" applyAlignment="1">
      <alignment wrapText="1"/>
    </xf>
    <xf numFmtId="4" fontId="34" fillId="54" borderId="14" xfId="0" applyNumberFormat="1" applyFont="1" applyFill="1" applyBorder="1" applyAlignment="1">
      <alignment wrapText="1"/>
    </xf>
    <xf numFmtId="4" fontId="0" fillId="52" borderId="14" xfId="0" applyNumberFormat="1" applyFill="1" applyBorder="1" applyAlignment="1">
      <alignment/>
    </xf>
    <xf numFmtId="0" fontId="34" fillId="0" borderId="14" xfId="0" applyFont="1" applyBorder="1" applyAlignment="1">
      <alignment/>
    </xf>
    <xf numFmtId="186" fontId="34" fillId="0" borderId="14" xfId="0" applyNumberFormat="1" applyFont="1" applyBorder="1" applyAlignment="1">
      <alignment/>
    </xf>
    <xf numFmtId="0" fontId="34" fillId="54" borderId="14" xfId="0" applyFont="1" applyFill="1" applyBorder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2" fontId="34" fillId="54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54" borderId="0" xfId="0" applyFill="1" applyAlignment="1">
      <alignment/>
    </xf>
    <xf numFmtId="0" fontId="5" fillId="0" borderId="14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0" fontId="0" fillId="54" borderId="14" xfId="0" applyFill="1" applyBorder="1" applyAlignment="1">
      <alignment/>
    </xf>
    <xf numFmtId="14" fontId="0" fillId="54" borderId="14" xfId="0" applyNumberFormat="1" applyFill="1" applyBorder="1" applyAlignment="1">
      <alignment/>
    </xf>
    <xf numFmtId="4" fontId="0" fillId="54" borderId="14" xfId="0" applyNumberFormat="1" applyFont="1" applyFill="1" applyBorder="1" applyAlignment="1">
      <alignment wrapText="1"/>
    </xf>
    <xf numFmtId="0" fontId="0" fillId="54" borderId="14" xfId="0" applyFont="1" applyFill="1" applyBorder="1" applyAlignment="1">
      <alignment/>
    </xf>
    <xf numFmtId="0" fontId="5" fillId="54" borderId="14" xfId="0" applyFont="1" applyFill="1" applyBorder="1" applyAlignment="1">
      <alignment/>
    </xf>
    <xf numFmtId="4" fontId="5" fillId="54" borderId="14" xfId="0" applyNumberFormat="1" applyFont="1" applyFill="1" applyBorder="1" applyAlignment="1">
      <alignment/>
    </xf>
    <xf numFmtId="14" fontId="0" fillId="54" borderId="14" xfId="0" applyNumberFormat="1" applyFont="1" applyFill="1" applyBorder="1" applyAlignment="1">
      <alignment/>
    </xf>
    <xf numFmtId="0" fontId="0" fillId="54" borderId="18" xfId="0" applyFont="1" applyFill="1" applyBorder="1" applyAlignment="1">
      <alignment/>
    </xf>
    <xf numFmtId="14" fontId="0" fillId="54" borderId="0" xfId="0" applyNumberFormat="1" applyFill="1" applyBorder="1" applyAlignment="1">
      <alignment/>
    </xf>
    <xf numFmtId="4" fontId="4" fillId="54" borderId="0" xfId="0" applyNumberFormat="1" applyFont="1" applyFill="1" applyBorder="1" applyAlignment="1">
      <alignment wrapText="1"/>
    </xf>
    <xf numFmtId="4" fontId="0" fillId="54" borderId="0" xfId="0" applyNumberFormat="1" applyFill="1" applyAlignment="1">
      <alignment/>
    </xf>
    <xf numFmtId="4" fontId="30" fillId="53" borderId="14" xfId="112" applyNumberFormat="1" applyFont="1" applyFill="1" applyBorder="1" applyAlignment="1">
      <alignment horizontal="center"/>
      <protection/>
    </xf>
    <xf numFmtId="0" fontId="27" fillId="54" borderId="14" xfId="111" applyFont="1" applyFill="1" applyBorder="1" applyAlignment="1">
      <alignment horizontal="center" vertical="center" wrapText="1"/>
      <protection/>
    </xf>
    <xf numFmtId="0" fontId="27" fillId="54" borderId="14" xfId="112" applyFont="1" applyFill="1" applyBorder="1" applyAlignment="1">
      <alignment horizontal="center" vertical="center" wrapText="1"/>
      <protection/>
    </xf>
    <xf numFmtId="0" fontId="29" fillId="0" borderId="0" xfId="112" applyFont="1" applyAlignment="1">
      <alignment horizontal="center"/>
      <protection/>
    </xf>
    <xf numFmtId="0" fontId="29" fillId="0" borderId="0" xfId="112" applyFont="1" applyAlignment="1">
      <alignment horizontal="center" wrapText="1"/>
      <protection/>
    </xf>
    <xf numFmtId="0" fontId="20" fillId="0" borderId="14" xfId="106" applyFont="1" applyBorder="1" applyAlignment="1">
      <alignment horizontal="center" vertic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0" fillId="0" borderId="14" xfId="112" applyFont="1" applyBorder="1" applyAlignment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14" xfId="0" applyFont="1" applyBorder="1" applyAlignment="1">
      <alignment horizont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view="pageBreakPreview" zoomScale="60" workbookViewId="0" topLeftCell="A1">
      <selection activeCell="W16" sqref="W16"/>
    </sheetView>
  </sheetViews>
  <sheetFormatPr defaultColWidth="9.33203125" defaultRowHeight="12.75"/>
  <cols>
    <col min="1" max="1" width="8.5" style="2" customWidth="1"/>
    <col min="2" max="2" width="6.16015625" style="2" customWidth="1"/>
    <col min="3" max="3" width="169.5" style="2" customWidth="1"/>
    <col min="4" max="4" width="30.66015625" style="11" customWidth="1"/>
    <col min="5" max="5" width="22.16015625" style="2" customWidth="1"/>
    <col min="6" max="6" width="18.66015625" style="2" customWidth="1"/>
    <col min="7" max="7" width="20" style="2" customWidth="1"/>
    <col min="8" max="8" width="18.66015625" style="2" customWidth="1"/>
    <col min="9" max="9" width="20.5" style="2" customWidth="1"/>
    <col min="10" max="16384" width="9.33203125" style="2" customWidth="1"/>
  </cols>
  <sheetData>
    <row r="1" spans="4:5" ht="65.25" customHeight="1">
      <c r="D1" s="143"/>
      <c r="E1" s="144"/>
    </row>
    <row r="2" spans="2:9" ht="21" customHeight="1">
      <c r="B2" s="50"/>
      <c r="C2" s="140" t="s">
        <v>60</v>
      </c>
      <c r="D2" s="140"/>
      <c r="E2" s="140"/>
      <c r="F2" s="140"/>
      <c r="G2" s="140"/>
      <c r="H2" s="140"/>
      <c r="I2" s="140"/>
    </row>
    <row r="3" spans="2:9" ht="20.25" customHeight="1">
      <c r="B3" s="68"/>
      <c r="C3" s="141" t="s">
        <v>61</v>
      </c>
      <c r="D3" s="141"/>
      <c r="E3" s="141"/>
      <c r="F3" s="141"/>
      <c r="G3" s="141"/>
      <c r="H3" s="141"/>
      <c r="I3" s="141"/>
    </row>
    <row r="4" spans="1:5" ht="20.25" customHeight="1">
      <c r="A4" s="24"/>
      <c r="B4" s="24"/>
      <c r="C4" s="24"/>
      <c r="D4" s="24"/>
      <c r="E4" s="24"/>
    </row>
    <row r="5" spans="3:5" ht="13.5" customHeight="1">
      <c r="C5" s="4"/>
      <c r="D5" s="3"/>
      <c r="E5" s="12" t="s">
        <v>16</v>
      </c>
    </row>
    <row r="6" spans="1:9" ht="12" customHeight="1">
      <c r="A6" s="145" t="s">
        <v>2</v>
      </c>
      <c r="B6" s="13"/>
      <c r="C6" s="145" t="s">
        <v>0</v>
      </c>
      <c r="D6" s="142" t="s">
        <v>1</v>
      </c>
      <c r="E6" s="142" t="s">
        <v>12</v>
      </c>
      <c r="F6" s="142" t="s">
        <v>19</v>
      </c>
      <c r="G6" s="14" t="s">
        <v>20</v>
      </c>
      <c r="H6" s="142" t="s">
        <v>198</v>
      </c>
      <c r="I6" s="142" t="s">
        <v>74</v>
      </c>
    </row>
    <row r="7" spans="1:9" ht="36" customHeight="1">
      <c r="A7" s="145"/>
      <c r="B7" s="1" t="s">
        <v>197</v>
      </c>
      <c r="C7" s="145"/>
      <c r="D7" s="142"/>
      <c r="E7" s="142"/>
      <c r="F7" s="142"/>
      <c r="G7" s="36" t="s">
        <v>21</v>
      </c>
      <c r="H7" s="142"/>
      <c r="I7" s="142"/>
    </row>
    <row r="8" spans="1:9" ht="14.25" customHeight="1">
      <c r="A8" s="14">
        <v>1</v>
      </c>
      <c r="B8" s="14"/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</row>
    <row r="9" spans="1:9" s="15" customFormat="1" ht="19.5" customHeight="1">
      <c r="A9" s="64"/>
      <c r="B9" s="65"/>
      <c r="C9" s="69" t="s">
        <v>4</v>
      </c>
      <c r="D9" s="65"/>
      <c r="E9" s="65"/>
      <c r="F9" s="65"/>
      <c r="G9" s="65"/>
      <c r="H9" s="65"/>
      <c r="I9" s="70"/>
    </row>
    <row r="10" spans="1:9" ht="18">
      <c r="A10" s="5">
        <v>1</v>
      </c>
      <c r="B10" s="6"/>
      <c r="C10" s="7" t="s">
        <v>3</v>
      </c>
      <c r="D10" s="8">
        <f>E10+F10</f>
        <v>198507378.36</v>
      </c>
      <c r="E10" s="8">
        <f>E11</f>
        <v>138581500</v>
      </c>
      <c r="F10" s="8">
        <f>F11+F27</f>
        <v>59925878.36</v>
      </c>
      <c r="G10" s="8">
        <f>G11+G27</f>
        <v>59925878.36</v>
      </c>
      <c r="H10" s="8">
        <f>H11+H27</f>
        <v>15789213.66</v>
      </c>
      <c r="I10" s="8">
        <f>(H10/(D10))*100</f>
        <v>7.953968154959819</v>
      </c>
    </row>
    <row r="11" spans="1:9" ht="18">
      <c r="A11" s="9"/>
      <c r="B11" s="10"/>
      <c r="C11" s="37" t="s">
        <v>5</v>
      </c>
      <c r="D11" s="38">
        <f>SUM(D12:D18)+D19</f>
        <v>138581500</v>
      </c>
      <c r="E11" s="38">
        <f>SUM(E12:E18)+E19</f>
        <v>138581500</v>
      </c>
      <c r="F11" s="38"/>
      <c r="G11" s="38"/>
      <c r="H11" s="38">
        <f>SUM(H12:H18)+H19</f>
        <v>15263628.66</v>
      </c>
      <c r="I11" s="38">
        <f>(H11/(E11))*100</f>
        <v>11.014189238823365</v>
      </c>
    </row>
    <row r="12" spans="1:9" ht="18">
      <c r="A12" s="9"/>
      <c r="B12" s="10">
        <v>1</v>
      </c>
      <c r="C12" s="16" t="s">
        <v>6</v>
      </c>
      <c r="D12" s="17">
        <f>E12</f>
        <v>27000000</v>
      </c>
      <c r="E12" s="17">
        <f>40000000-16600000+3600000</f>
        <v>27000000</v>
      </c>
      <c r="F12" s="13"/>
      <c r="G12" s="56"/>
      <c r="H12" s="17"/>
      <c r="I12" s="74">
        <f aca="true" t="shared" si="0" ref="I12:I25">(H12/(E12))*100</f>
        <v>0</v>
      </c>
    </row>
    <row r="13" spans="1:9" ht="18" hidden="1">
      <c r="A13" s="9"/>
      <c r="B13" s="10"/>
      <c r="C13" s="16" t="s">
        <v>7</v>
      </c>
      <c r="D13" s="17">
        <f aca="true" t="shared" si="1" ref="D13:D18">E13</f>
        <v>0</v>
      </c>
      <c r="E13" s="17">
        <f>3600000-3600000</f>
        <v>0</v>
      </c>
      <c r="F13" s="13"/>
      <c r="G13" s="56"/>
      <c r="H13" s="17"/>
      <c r="I13" s="74" t="e">
        <f t="shared" si="0"/>
        <v>#DIV/0!</v>
      </c>
    </row>
    <row r="14" spans="1:9" s="19" customFormat="1" ht="18">
      <c r="A14" s="9"/>
      <c r="B14" s="18">
        <v>3</v>
      </c>
      <c r="C14" s="16" t="s">
        <v>9</v>
      </c>
      <c r="D14" s="17">
        <f t="shared" si="1"/>
        <v>7500000</v>
      </c>
      <c r="E14" s="17">
        <v>7500000</v>
      </c>
      <c r="F14" s="34"/>
      <c r="G14" s="57"/>
      <c r="H14" s="17">
        <f>137067.72+350806.16+199442.41+199329.76</f>
        <v>886646.05</v>
      </c>
      <c r="I14" s="17">
        <f t="shared" si="0"/>
        <v>11.821947333333334</v>
      </c>
    </row>
    <row r="15" spans="1:9" ht="18">
      <c r="A15" s="9"/>
      <c r="B15" s="10">
        <v>4</v>
      </c>
      <c r="C15" s="16" t="s">
        <v>11</v>
      </c>
      <c r="D15" s="17">
        <f t="shared" si="1"/>
        <v>5000000</v>
      </c>
      <c r="E15" s="17">
        <v>5000000</v>
      </c>
      <c r="F15" s="13"/>
      <c r="G15" s="56"/>
      <c r="H15" s="17">
        <f>199829</f>
        <v>199829</v>
      </c>
      <c r="I15" s="17">
        <f t="shared" si="0"/>
        <v>3.9965800000000002</v>
      </c>
    </row>
    <row r="16" spans="1:9" ht="36">
      <c r="A16" s="9"/>
      <c r="B16" s="10">
        <v>5</v>
      </c>
      <c r="C16" s="16" t="s">
        <v>24</v>
      </c>
      <c r="D16" s="17">
        <f t="shared" si="1"/>
        <v>250000</v>
      </c>
      <c r="E16" s="17">
        <v>250000</v>
      </c>
      <c r="F16" s="13"/>
      <c r="G16" s="56"/>
      <c r="H16" s="17"/>
      <c r="I16" s="74">
        <f t="shared" si="0"/>
        <v>0</v>
      </c>
    </row>
    <row r="17" spans="1:9" ht="24" customHeight="1">
      <c r="A17" s="9"/>
      <c r="B17" s="10">
        <v>6</v>
      </c>
      <c r="C17" s="16" t="s">
        <v>22</v>
      </c>
      <c r="D17" s="17">
        <f t="shared" si="1"/>
        <v>17750000</v>
      </c>
      <c r="E17" s="17">
        <f>27750000-10000000</f>
        <v>17750000</v>
      </c>
      <c r="F17" s="13"/>
      <c r="G17" s="56"/>
      <c r="H17" s="17">
        <f>6997540.98+594652.5+1148101.7</f>
        <v>8740295.18</v>
      </c>
      <c r="I17" s="17">
        <f t="shared" si="0"/>
        <v>49.241099605633806</v>
      </c>
    </row>
    <row r="18" spans="1:9" ht="18" customHeight="1" hidden="1">
      <c r="A18" s="9"/>
      <c r="B18" s="10"/>
      <c r="C18" s="16" t="s">
        <v>22</v>
      </c>
      <c r="D18" s="17">
        <f t="shared" si="1"/>
        <v>0</v>
      </c>
      <c r="E18" s="17"/>
      <c r="F18" s="13"/>
      <c r="G18" s="56"/>
      <c r="H18" s="13"/>
      <c r="I18" s="17" t="e">
        <f t="shared" si="0"/>
        <v>#DIV/0!</v>
      </c>
    </row>
    <row r="19" spans="1:9" s="33" customFormat="1" ht="36">
      <c r="A19" s="29"/>
      <c r="B19" s="30"/>
      <c r="C19" s="31" t="s">
        <v>13</v>
      </c>
      <c r="D19" s="32">
        <f>E19</f>
        <v>81081500</v>
      </c>
      <c r="E19" s="32">
        <f>SUM(E20:E26)</f>
        <v>81081500</v>
      </c>
      <c r="F19" s="32"/>
      <c r="G19" s="32"/>
      <c r="H19" s="32">
        <f>SUM(H20:H26)</f>
        <v>5436858.43</v>
      </c>
      <c r="I19" s="32">
        <f t="shared" si="0"/>
        <v>6.705424085642224</v>
      </c>
    </row>
    <row r="20" spans="1:9" s="28" customFormat="1" ht="15.75" customHeight="1">
      <c r="A20" s="25"/>
      <c r="B20" s="26">
        <v>7</v>
      </c>
      <c r="C20" s="20" t="s">
        <v>6</v>
      </c>
      <c r="D20" s="21">
        <f aca="true" t="shared" si="2" ref="D20:D26">E20</f>
        <v>54660771</v>
      </c>
      <c r="E20" s="21">
        <f>24160771+20500000+10000000</f>
        <v>54660771</v>
      </c>
      <c r="F20" s="35"/>
      <c r="G20" s="58"/>
      <c r="H20" s="21">
        <f>620453.34+771948.36+17123.62+121351+628239.21+14988.8</f>
        <v>2174104.33</v>
      </c>
      <c r="I20" s="72">
        <f t="shared" si="0"/>
        <v>3.9774490740351984</v>
      </c>
    </row>
    <row r="21" spans="1:9" s="28" customFormat="1" ht="18">
      <c r="A21" s="25"/>
      <c r="B21" s="26">
        <v>8</v>
      </c>
      <c r="C21" s="20" t="s">
        <v>7</v>
      </c>
      <c r="D21" s="21">
        <f t="shared" si="2"/>
        <v>3800014</v>
      </c>
      <c r="E21" s="21">
        <v>3800014</v>
      </c>
      <c r="F21" s="35"/>
      <c r="G21" s="58"/>
      <c r="H21" s="21"/>
      <c r="I21" s="75">
        <f t="shared" si="0"/>
        <v>0</v>
      </c>
    </row>
    <row r="22" spans="1:9" s="28" customFormat="1" ht="18">
      <c r="A22" s="25"/>
      <c r="B22" s="26">
        <v>9</v>
      </c>
      <c r="C22" s="20" t="s">
        <v>8</v>
      </c>
      <c r="D22" s="21">
        <f t="shared" si="2"/>
        <v>2700000</v>
      </c>
      <c r="E22" s="21">
        <v>2700000</v>
      </c>
      <c r="F22" s="35"/>
      <c r="G22" s="58"/>
      <c r="H22" s="21"/>
      <c r="I22" s="75">
        <f t="shared" si="0"/>
        <v>0</v>
      </c>
    </row>
    <row r="23" spans="1:9" s="28" customFormat="1" ht="18">
      <c r="A23" s="25"/>
      <c r="B23" s="26">
        <v>10</v>
      </c>
      <c r="C23" s="20" t="s">
        <v>23</v>
      </c>
      <c r="D23" s="21">
        <f t="shared" si="2"/>
        <v>1862874</v>
      </c>
      <c r="E23" s="21">
        <v>1862874</v>
      </c>
      <c r="F23" s="35"/>
      <c r="G23" s="58"/>
      <c r="H23" s="21">
        <f>37507.91+54524.79+88165+54406.88+43890+10413.01</f>
        <v>288907.59</v>
      </c>
      <c r="I23" s="72">
        <f t="shared" si="0"/>
        <v>15.508702681984934</v>
      </c>
    </row>
    <row r="24" spans="1:9" s="28" customFormat="1" ht="18">
      <c r="A24" s="25"/>
      <c r="B24" s="26">
        <v>11</v>
      </c>
      <c r="C24" s="27" t="s">
        <v>14</v>
      </c>
      <c r="D24" s="21">
        <f t="shared" si="2"/>
        <v>5800000</v>
      </c>
      <c r="E24" s="21">
        <v>5800000</v>
      </c>
      <c r="F24" s="35"/>
      <c r="G24" s="58"/>
      <c r="H24" s="21"/>
      <c r="I24" s="75">
        <f t="shared" si="0"/>
        <v>0</v>
      </c>
    </row>
    <row r="25" spans="1:9" s="28" customFormat="1" ht="18">
      <c r="A25" s="25"/>
      <c r="B25" s="26">
        <v>12</v>
      </c>
      <c r="C25" s="20" t="s">
        <v>11</v>
      </c>
      <c r="D25" s="21">
        <f t="shared" si="2"/>
        <v>2399988</v>
      </c>
      <c r="E25" s="21">
        <v>2399988</v>
      </c>
      <c r="F25" s="35"/>
      <c r="G25" s="58"/>
      <c r="H25" s="21">
        <f>142644.68</f>
        <v>142644.68</v>
      </c>
      <c r="I25" s="75">
        <f t="shared" si="0"/>
        <v>5.943558051123589</v>
      </c>
    </row>
    <row r="26" spans="1:9" s="28" customFormat="1" ht="54">
      <c r="A26" s="25"/>
      <c r="B26" s="26">
        <v>13</v>
      </c>
      <c r="C26" s="20" t="s">
        <v>15</v>
      </c>
      <c r="D26" s="21">
        <f t="shared" si="2"/>
        <v>9857853</v>
      </c>
      <c r="E26" s="21">
        <f>19857853-10000000</f>
        <v>9857853</v>
      </c>
      <c r="F26" s="35"/>
      <c r="G26" s="58"/>
      <c r="H26" s="21">
        <f>475948.77+857321.31+72937.06+566990+547239.48+183540.91+53507.5+73716.8</f>
        <v>2831201.83</v>
      </c>
      <c r="I26" s="72">
        <f>(H26/(E26))*100</f>
        <v>28.720268297772343</v>
      </c>
    </row>
    <row r="27" spans="1:9" s="28" customFormat="1" ht="18" customHeight="1">
      <c r="A27" s="25"/>
      <c r="B27" s="26"/>
      <c r="C27" s="37" t="s">
        <v>17</v>
      </c>
      <c r="D27" s="38">
        <f>SUM(D28:D85)</f>
        <v>59925878.36</v>
      </c>
      <c r="E27" s="38"/>
      <c r="F27" s="38">
        <f>SUM(F28:F85)</f>
        <v>59925878.36</v>
      </c>
      <c r="G27" s="59">
        <f>SUM(G28:G85)</f>
        <v>59925878.36</v>
      </c>
      <c r="H27" s="59">
        <f>SUM(H28:H85)</f>
        <v>525585</v>
      </c>
      <c r="I27" s="137">
        <f>(H27/(F27))*100</f>
        <v>0.8770584835529477</v>
      </c>
    </row>
    <row r="28" spans="1:9" s="28" customFormat="1" ht="18" customHeight="1">
      <c r="A28" s="25"/>
      <c r="B28" s="138">
        <v>2316</v>
      </c>
      <c r="C28" s="16" t="s">
        <v>75</v>
      </c>
      <c r="D28" s="17">
        <f aca="true" t="shared" si="3" ref="D28:D39">F28</f>
        <v>1154000</v>
      </c>
      <c r="E28" s="38"/>
      <c r="F28" s="17">
        <f aca="true" t="shared" si="4" ref="F28:F80">G28</f>
        <v>1154000</v>
      </c>
      <c r="G28" s="17">
        <v>1154000</v>
      </c>
      <c r="H28" s="35"/>
      <c r="I28" s="73">
        <f aca="true" t="shared" si="5" ref="I28:I85">(H28/(F28))*100</f>
        <v>0</v>
      </c>
    </row>
    <row r="29" spans="1:9" s="28" customFormat="1" ht="18" customHeight="1">
      <c r="A29" s="25"/>
      <c r="B29" s="138">
        <v>2317</v>
      </c>
      <c r="C29" s="16" t="s">
        <v>76</v>
      </c>
      <c r="D29" s="17">
        <f t="shared" si="3"/>
        <v>1400000</v>
      </c>
      <c r="E29" s="38"/>
      <c r="F29" s="17">
        <f t="shared" si="4"/>
        <v>1400000</v>
      </c>
      <c r="G29" s="17">
        <v>1400000</v>
      </c>
      <c r="H29" s="35"/>
      <c r="I29" s="73">
        <f t="shared" si="5"/>
        <v>0</v>
      </c>
    </row>
    <row r="30" spans="1:9" s="28" customFormat="1" ht="18" customHeight="1">
      <c r="A30" s="25"/>
      <c r="B30" s="138">
        <v>2318</v>
      </c>
      <c r="C30" s="16" t="s">
        <v>77</v>
      </c>
      <c r="D30" s="17">
        <f t="shared" si="3"/>
        <v>1500000</v>
      </c>
      <c r="E30" s="38"/>
      <c r="F30" s="17">
        <f t="shared" si="4"/>
        <v>1500000</v>
      </c>
      <c r="G30" s="17">
        <v>1500000</v>
      </c>
      <c r="H30" s="35"/>
      <c r="I30" s="73">
        <f t="shared" si="5"/>
        <v>0</v>
      </c>
    </row>
    <row r="31" spans="1:9" s="28" customFormat="1" ht="36">
      <c r="A31" s="25"/>
      <c r="B31" s="138">
        <v>2319</v>
      </c>
      <c r="C31" s="16" t="s">
        <v>78</v>
      </c>
      <c r="D31" s="17">
        <f t="shared" si="3"/>
        <v>1500000</v>
      </c>
      <c r="E31" s="38"/>
      <c r="F31" s="17">
        <f t="shared" si="4"/>
        <v>1500000</v>
      </c>
      <c r="G31" s="17">
        <v>1500000</v>
      </c>
      <c r="H31" s="35"/>
      <c r="I31" s="73">
        <f t="shared" si="5"/>
        <v>0</v>
      </c>
    </row>
    <row r="32" spans="1:9" s="28" customFormat="1" ht="18" customHeight="1">
      <c r="A32" s="25"/>
      <c r="B32" s="138">
        <v>2320</v>
      </c>
      <c r="C32" s="16" t="s">
        <v>79</v>
      </c>
      <c r="D32" s="17">
        <f t="shared" si="3"/>
        <v>1490000</v>
      </c>
      <c r="E32" s="38"/>
      <c r="F32" s="17">
        <f t="shared" si="4"/>
        <v>1490000</v>
      </c>
      <c r="G32" s="17">
        <v>1490000</v>
      </c>
      <c r="H32" s="35"/>
      <c r="I32" s="73">
        <f t="shared" si="5"/>
        <v>0</v>
      </c>
    </row>
    <row r="33" spans="1:9" s="28" customFormat="1" ht="18" customHeight="1">
      <c r="A33" s="25"/>
      <c r="B33" s="138">
        <v>2321</v>
      </c>
      <c r="C33" s="16" t="s">
        <v>80</v>
      </c>
      <c r="D33" s="17">
        <f t="shared" si="3"/>
        <v>1490000</v>
      </c>
      <c r="E33" s="38"/>
      <c r="F33" s="17">
        <f t="shared" si="4"/>
        <v>1490000</v>
      </c>
      <c r="G33" s="17">
        <v>1490000</v>
      </c>
      <c r="H33" s="35"/>
      <c r="I33" s="73">
        <f t="shared" si="5"/>
        <v>0</v>
      </c>
    </row>
    <row r="34" spans="1:9" s="28" customFormat="1" ht="37.5" customHeight="1">
      <c r="A34" s="25"/>
      <c r="B34" s="138">
        <v>2322</v>
      </c>
      <c r="C34" s="16" t="s">
        <v>81</v>
      </c>
      <c r="D34" s="17">
        <f t="shared" si="3"/>
        <v>656000</v>
      </c>
      <c r="E34" s="38"/>
      <c r="F34" s="17">
        <f t="shared" si="4"/>
        <v>656000</v>
      </c>
      <c r="G34" s="17">
        <v>656000</v>
      </c>
      <c r="H34" s="35"/>
      <c r="I34" s="73">
        <f t="shared" si="5"/>
        <v>0</v>
      </c>
    </row>
    <row r="35" spans="1:9" s="28" customFormat="1" ht="36">
      <c r="A35" s="25"/>
      <c r="B35" s="138">
        <v>2323</v>
      </c>
      <c r="C35" s="16" t="s">
        <v>82</v>
      </c>
      <c r="D35" s="17">
        <f t="shared" si="3"/>
        <v>1181000</v>
      </c>
      <c r="E35" s="38"/>
      <c r="F35" s="17">
        <f t="shared" si="4"/>
        <v>1181000</v>
      </c>
      <c r="G35" s="17">
        <v>1181000</v>
      </c>
      <c r="H35" s="35"/>
      <c r="I35" s="73">
        <f t="shared" si="5"/>
        <v>0</v>
      </c>
    </row>
    <row r="36" spans="1:9" s="28" customFormat="1" ht="18" customHeight="1">
      <c r="A36" s="25"/>
      <c r="B36" s="138">
        <v>2324</v>
      </c>
      <c r="C36" s="16" t="s">
        <v>83</v>
      </c>
      <c r="D36" s="17">
        <f t="shared" si="3"/>
        <v>161206</v>
      </c>
      <c r="E36" s="38"/>
      <c r="F36" s="17">
        <f t="shared" si="4"/>
        <v>161206</v>
      </c>
      <c r="G36" s="17">
        <v>161206</v>
      </c>
      <c r="H36" s="35"/>
      <c r="I36" s="73">
        <f t="shared" si="5"/>
        <v>0</v>
      </c>
    </row>
    <row r="37" spans="1:9" s="28" customFormat="1" ht="18" customHeight="1">
      <c r="A37" s="25"/>
      <c r="B37" s="138">
        <v>2325</v>
      </c>
      <c r="C37" s="16" t="s">
        <v>84</v>
      </c>
      <c r="D37" s="17">
        <f t="shared" si="3"/>
        <v>280000</v>
      </c>
      <c r="E37" s="38"/>
      <c r="F37" s="17">
        <f t="shared" si="4"/>
        <v>280000</v>
      </c>
      <c r="G37" s="17">
        <v>280000</v>
      </c>
      <c r="H37" s="35"/>
      <c r="I37" s="73">
        <f t="shared" si="5"/>
        <v>0</v>
      </c>
    </row>
    <row r="38" spans="1:9" s="28" customFormat="1" ht="18" customHeight="1">
      <c r="A38" s="25"/>
      <c r="B38" s="138">
        <v>2326</v>
      </c>
      <c r="C38" s="16" t="s">
        <v>85</v>
      </c>
      <c r="D38" s="17">
        <f t="shared" si="3"/>
        <v>500000</v>
      </c>
      <c r="E38" s="38"/>
      <c r="F38" s="17">
        <f t="shared" si="4"/>
        <v>500000</v>
      </c>
      <c r="G38" s="17">
        <v>500000</v>
      </c>
      <c r="H38" s="35"/>
      <c r="I38" s="73">
        <f t="shared" si="5"/>
        <v>0</v>
      </c>
    </row>
    <row r="39" spans="1:9" s="28" customFormat="1" ht="18" customHeight="1">
      <c r="A39" s="25"/>
      <c r="B39" s="138">
        <v>2327</v>
      </c>
      <c r="C39" s="16" t="s">
        <v>86</v>
      </c>
      <c r="D39" s="17">
        <f t="shared" si="3"/>
        <v>100000</v>
      </c>
      <c r="E39" s="38"/>
      <c r="F39" s="17">
        <f t="shared" si="4"/>
        <v>100000</v>
      </c>
      <c r="G39" s="17">
        <v>100000</v>
      </c>
      <c r="H39" s="35"/>
      <c r="I39" s="73">
        <f t="shared" si="5"/>
        <v>0</v>
      </c>
    </row>
    <row r="40" spans="1:9" s="28" customFormat="1" ht="18" customHeight="1">
      <c r="A40" s="25"/>
      <c r="B40" s="138">
        <v>2328</v>
      </c>
      <c r="C40" s="16" t="s">
        <v>87</v>
      </c>
      <c r="D40" s="17">
        <f aca="true" t="shared" si="6" ref="D40:D85">F40</f>
        <v>30272.94</v>
      </c>
      <c r="E40" s="38"/>
      <c r="F40" s="17">
        <f t="shared" si="4"/>
        <v>30272.94</v>
      </c>
      <c r="G40" s="17">
        <v>30272.94</v>
      </c>
      <c r="H40" s="35"/>
      <c r="I40" s="73">
        <f t="shared" si="5"/>
        <v>0</v>
      </c>
    </row>
    <row r="41" spans="1:9" s="28" customFormat="1" ht="18" customHeight="1">
      <c r="A41" s="25"/>
      <c r="B41" s="138">
        <v>2329</v>
      </c>
      <c r="C41" s="16" t="s">
        <v>88</v>
      </c>
      <c r="D41" s="17">
        <f t="shared" si="6"/>
        <v>60000</v>
      </c>
      <c r="E41" s="38"/>
      <c r="F41" s="17">
        <f t="shared" si="4"/>
        <v>60000</v>
      </c>
      <c r="G41" s="17">
        <v>60000</v>
      </c>
      <c r="H41" s="35"/>
      <c r="I41" s="73">
        <f t="shared" si="5"/>
        <v>0</v>
      </c>
    </row>
    <row r="42" spans="1:9" s="28" customFormat="1" ht="18" customHeight="1">
      <c r="A42" s="25"/>
      <c r="B42" s="138">
        <v>2330</v>
      </c>
      <c r="C42" s="16" t="s">
        <v>89</v>
      </c>
      <c r="D42" s="17">
        <f t="shared" si="6"/>
        <v>1490000</v>
      </c>
      <c r="E42" s="38"/>
      <c r="F42" s="17">
        <f t="shared" si="4"/>
        <v>1490000</v>
      </c>
      <c r="G42" s="17">
        <v>1490000</v>
      </c>
      <c r="H42" s="35"/>
      <c r="I42" s="73">
        <f t="shared" si="5"/>
        <v>0</v>
      </c>
    </row>
    <row r="43" spans="1:9" s="28" customFormat="1" ht="36" customHeight="1">
      <c r="A43" s="25"/>
      <c r="B43" s="138">
        <v>2331</v>
      </c>
      <c r="C43" s="16" t="s">
        <v>90</v>
      </c>
      <c r="D43" s="17">
        <f t="shared" si="6"/>
        <v>600000</v>
      </c>
      <c r="E43" s="38"/>
      <c r="F43" s="17">
        <f t="shared" si="4"/>
        <v>600000</v>
      </c>
      <c r="G43" s="17">
        <v>600000</v>
      </c>
      <c r="H43" s="35"/>
      <c r="I43" s="73">
        <f t="shared" si="5"/>
        <v>0</v>
      </c>
    </row>
    <row r="44" spans="1:9" s="28" customFormat="1" ht="18" customHeight="1">
      <c r="A44" s="25"/>
      <c r="B44" s="138">
        <v>2332</v>
      </c>
      <c r="C44" s="16" t="s">
        <v>25</v>
      </c>
      <c r="D44" s="17">
        <f t="shared" si="6"/>
        <v>535175.6</v>
      </c>
      <c r="E44" s="38"/>
      <c r="F44" s="17">
        <f t="shared" si="4"/>
        <v>535175.6</v>
      </c>
      <c r="G44" s="17">
        <v>535175.6</v>
      </c>
      <c r="H44" s="35"/>
      <c r="I44" s="73">
        <f t="shared" si="5"/>
        <v>0</v>
      </c>
    </row>
    <row r="45" spans="1:9" s="28" customFormat="1" ht="18" customHeight="1">
      <c r="A45" s="25"/>
      <c r="B45" s="138">
        <v>2333</v>
      </c>
      <c r="C45" s="16" t="s">
        <v>91</v>
      </c>
      <c r="D45" s="17">
        <f t="shared" si="6"/>
        <v>425000</v>
      </c>
      <c r="E45" s="38"/>
      <c r="F45" s="17">
        <f t="shared" si="4"/>
        <v>425000</v>
      </c>
      <c r="G45" s="17">
        <v>425000</v>
      </c>
      <c r="H45" s="35"/>
      <c r="I45" s="73">
        <f t="shared" si="5"/>
        <v>0</v>
      </c>
    </row>
    <row r="46" spans="1:9" s="28" customFormat="1" ht="18" customHeight="1">
      <c r="A46" s="25"/>
      <c r="B46" s="138">
        <v>2334</v>
      </c>
      <c r="C46" s="16" t="s">
        <v>92</v>
      </c>
      <c r="D46" s="17">
        <f t="shared" si="6"/>
        <v>425000</v>
      </c>
      <c r="E46" s="38"/>
      <c r="F46" s="17">
        <f t="shared" si="4"/>
        <v>425000</v>
      </c>
      <c r="G46" s="17">
        <v>425000</v>
      </c>
      <c r="H46" s="35"/>
      <c r="I46" s="73">
        <f t="shared" si="5"/>
        <v>0</v>
      </c>
    </row>
    <row r="47" spans="1:9" s="28" customFormat="1" ht="18" customHeight="1">
      <c r="A47" s="25"/>
      <c r="B47" s="138">
        <v>2335</v>
      </c>
      <c r="C47" s="16" t="s">
        <v>26</v>
      </c>
      <c r="D47" s="17">
        <f t="shared" si="6"/>
        <v>163736</v>
      </c>
      <c r="E47" s="38"/>
      <c r="F47" s="17">
        <f t="shared" si="4"/>
        <v>163736</v>
      </c>
      <c r="G47" s="17">
        <v>163736</v>
      </c>
      <c r="H47" s="35"/>
      <c r="I47" s="73">
        <f t="shared" si="5"/>
        <v>0</v>
      </c>
    </row>
    <row r="48" spans="1:9" s="28" customFormat="1" ht="36" customHeight="1">
      <c r="A48" s="25"/>
      <c r="B48" s="138">
        <v>2336</v>
      </c>
      <c r="C48" s="16" t="s">
        <v>27</v>
      </c>
      <c r="D48" s="17">
        <f t="shared" si="6"/>
        <v>262000</v>
      </c>
      <c r="E48" s="38"/>
      <c r="F48" s="17">
        <f t="shared" si="4"/>
        <v>262000</v>
      </c>
      <c r="G48" s="17">
        <v>262000</v>
      </c>
      <c r="H48" s="35"/>
      <c r="I48" s="73">
        <f t="shared" si="5"/>
        <v>0</v>
      </c>
    </row>
    <row r="49" spans="1:9" s="28" customFormat="1" ht="18" customHeight="1">
      <c r="A49" s="25"/>
      <c r="B49" s="138">
        <v>2337</v>
      </c>
      <c r="C49" s="16" t="s">
        <v>93</v>
      </c>
      <c r="D49" s="17">
        <f t="shared" si="6"/>
        <v>1250000</v>
      </c>
      <c r="E49" s="38"/>
      <c r="F49" s="17">
        <f t="shared" si="4"/>
        <v>1250000</v>
      </c>
      <c r="G49" s="17">
        <v>1250000</v>
      </c>
      <c r="H49" s="35"/>
      <c r="I49" s="73">
        <f t="shared" si="5"/>
        <v>0</v>
      </c>
    </row>
    <row r="50" spans="1:9" s="28" customFormat="1" ht="18" customHeight="1">
      <c r="A50" s="25"/>
      <c r="B50" s="138">
        <v>2338</v>
      </c>
      <c r="C50" s="16" t="s">
        <v>28</v>
      </c>
      <c r="D50" s="17">
        <f t="shared" si="6"/>
        <v>248321.41</v>
      </c>
      <c r="E50" s="38"/>
      <c r="F50" s="17">
        <f t="shared" si="4"/>
        <v>248321.41</v>
      </c>
      <c r="G50" s="17">
        <v>248321.41</v>
      </c>
      <c r="H50" s="35"/>
      <c r="I50" s="73">
        <f t="shared" si="5"/>
        <v>0</v>
      </c>
    </row>
    <row r="51" spans="1:9" s="28" customFormat="1" ht="18" customHeight="1">
      <c r="A51" s="25"/>
      <c r="B51" s="138">
        <v>2339</v>
      </c>
      <c r="C51" s="16" t="s">
        <v>94</v>
      </c>
      <c r="D51" s="17">
        <f t="shared" si="6"/>
        <v>1700000</v>
      </c>
      <c r="E51" s="38"/>
      <c r="F51" s="17">
        <f t="shared" si="4"/>
        <v>1700000</v>
      </c>
      <c r="G51" s="17">
        <v>1700000</v>
      </c>
      <c r="H51" s="35"/>
      <c r="I51" s="73">
        <f t="shared" si="5"/>
        <v>0</v>
      </c>
    </row>
    <row r="52" spans="1:9" s="28" customFormat="1" ht="18" customHeight="1">
      <c r="A52" s="25"/>
      <c r="B52" s="138">
        <v>2340</v>
      </c>
      <c r="C52" s="16" t="s">
        <v>95</v>
      </c>
      <c r="D52" s="17">
        <f t="shared" si="6"/>
        <v>900000</v>
      </c>
      <c r="E52" s="38"/>
      <c r="F52" s="17">
        <f t="shared" si="4"/>
        <v>900000</v>
      </c>
      <c r="G52" s="17">
        <v>900000</v>
      </c>
      <c r="H52" s="35"/>
      <c r="I52" s="73">
        <f t="shared" si="5"/>
        <v>0</v>
      </c>
    </row>
    <row r="53" spans="1:9" s="28" customFormat="1" ht="18" customHeight="1">
      <c r="A53" s="25"/>
      <c r="B53" s="138">
        <v>2341</v>
      </c>
      <c r="C53" s="16" t="s">
        <v>96</v>
      </c>
      <c r="D53" s="17">
        <f>F53</f>
        <v>1490000</v>
      </c>
      <c r="E53" s="38"/>
      <c r="F53" s="17">
        <f t="shared" si="4"/>
        <v>1490000</v>
      </c>
      <c r="G53" s="17">
        <v>1490000</v>
      </c>
      <c r="H53" s="35"/>
      <c r="I53" s="73">
        <f t="shared" si="5"/>
        <v>0</v>
      </c>
    </row>
    <row r="54" spans="1:9" s="28" customFormat="1" ht="18" customHeight="1">
      <c r="A54" s="25"/>
      <c r="B54" s="138">
        <v>2342</v>
      </c>
      <c r="C54" s="16" t="s">
        <v>29</v>
      </c>
      <c r="D54" s="17">
        <f>F54</f>
        <v>365279</v>
      </c>
      <c r="E54" s="38"/>
      <c r="F54" s="17">
        <f t="shared" si="4"/>
        <v>365279</v>
      </c>
      <c r="G54" s="17">
        <v>365279</v>
      </c>
      <c r="H54" s="35"/>
      <c r="I54" s="73">
        <f t="shared" si="5"/>
        <v>0</v>
      </c>
    </row>
    <row r="55" spans="1:9" s="28" customFormat="1" ht="18" customHeight="1">
      <c r="A55" s="25"/>
      <c r="B55" s="138">
        <v>2343</v>
      </c>
      <c r="C55" s="16" t="s">
        <v>97</v>
      </c>
      <c r="D55" s="17">
        <f t="shared" si="6"/>
        <v>800000</v>
      </c>
      <c r="E55" s="38"/>
      <c r="F55" s="17">
        <f t="shared" si="4"/>
        <v>800000</v>
      </c>
      <c r="G55" s="17">
        <v>800000</v>
      </c>
      <c r="H55" s="35"/>
      <c r="I55" s="73">
        <f t="shared" si="5"/>
        <v>0</v>
      </c>
    </row>
    <row r="56" spans="1:9" s="28" customFormat="1" ht="18" customHeight="1">
      <c r="A56" s="25"/>
      <c r="B56" s="138">
        <v>2344</v>
      </c>
      <c r="C56" s="16" t="s">
        <v>98</v>
      </c>
      <c r="D56" s="17">
        <f t="shared" si="6"/>
        <v>760000</v>
      </c>
      <c r="E56" s="38"/>
      <c r="F56" s="17">
        <f t="shared" si="4"/>
        <v>760000</v>
      </c>
      <c r="G56" s="17">
        <v>760000</v>
      </c>
      <c r="H56" s="35"/>
      <c r="I56" s="73">
        <f t="shared" si="5"/>
        <v>0</v>
      </c>
    </row>
    <row r="57" spans="1:9" s="28" customFormat="1" ht="18" customHeight="1">
      <c r="A57" s="25"/>
      <c r="B57" s="138">
        <v>2345</v>
      </c>
      <c r="C57" s="16" t="s">
        <v>99</v>
      </c>
      <c r="D57" s="17">
        <f t="shared" si="6"/>
        <v>450000</v>
      </c>
      <c r="E57" s="38"/>
      <c r="F57" s="17">
        <f t="shared" si="4"/>
        <v>450000</v>
      </c>
      <c r="G57" s="17">
        <v>450000</v>
      </c>
      <c r="H57" s="35"/>
      <c r="I57" s="73">
        <f t="shared" si="5"/>
        <v>0</v>
      </c>
    </row>
    <row r="58" spans="1:9" s="28" customFormat="1" ht="18" customHeight="1">
      <c r="A58" s="25"/>
      <c r="B58" s="138">
        <v>2346</v>
      </c>
      <c r="C58" s="16" t="s">
        <v>100</v>
      </c>
      <c r="D58" s="17">
        <f t="shared" si="6"/>
        <v>537000</v>
      </c>
      <c r="E58" s="38"/>
      <c r="F58" s="17">
        <f t="shared" si="4"/>
        <v>537000</v>
      </c>
      <c r="G58" s="17">
        <v>537000</v>
      </c>
      <c r="H58" s="35"/>
      <c r="I58" s="73">
        <f t="shared" si="5"/>
        <v>0</v>
      </c>
    </row>
    <row r="59" spans="1:9" s="28" customFormat="1" ht="18" customHeight="1">
      <c r="A59" s="25"/>
      <c r="B59" s="138">
        <v>2347</v>
      </c>
      <c r="C59" s="16" t="s">
        <v>101</v>
      </c>
      <c r="D59" s="17">
        <f t="shared" si="6"/>
        <v>1384000</v>
      </c>
      <c r="E59" s="38"/>
      <c r="F59" s="17">
        <f t="shared" si="4"/>
        <v>1384000</v>
      </c>
      <c r="G59" s="17">
        <v>1384000</v>
      </c>
      <c r="H59" s="35"/>
      <c r="I59" s="73">
        <f t="shared" si="5"/>
        <v>0</v>
      </c>
    </row>
    <row r="60" spans="1:9" s="28" customFormat="1" ht="18" customHeight="1">
      <c r="A60" s="25"/>
      <c r="B60" s="138">
        <v>2348</v>
      </c>
      <c r="C60" s="16" t="s">
        <v>102</v>
      </c>
      <c r="D60" s="17">
        <f t="shared" si="6"/>
        <v>37043</v>
      </c>
      <c r="E60" s="38"/>
      <c r="F60" s="17">
        <f t="shared" si="4"/>
        <v>37043</v>
      </c>
      <c r="G60" s="17">
        <v>37043</v>
      </c>
      <c r="H60" s="35"/>
      <c r="I60" s="73">
        <f t="shared" si="5"/>
        <v>0</v>
      </c>
    </row>
    <row r="61" spans="1:9" s="28" customFormat="1" ht="18" customHeight="1">
      <c r="A61" s="25"/>
      <c r="B61" s="138">
        <v>2349</v>
      </c>
      <c r="C61" s="16" t="s">
        <v>103</v>
      </c>
      <c r="D61" s="17">
        <f t="shared" si="6"/>
        <v>1480000</v>
      </c>
      <c r="E61" s="38"/>
      <c r="F61" s="17">
        <f t="shared" si="4"/>
        <v>1480000</v>
      </c>
      <c r="G61" s="17">
        <v>1480000</v>
      </c>
      <c r="H61" s="35"/>
      <c r="I61" s="73">
        <f t="shared" si="5"/>
        <v>0</v>
      </c>
    </row>
    <row r="62" spans="1:9" s="28" customFormat="1" ht="18" customHeight="1">
      <c r="A62" s="25"/>
      <c r="B62" s="138">
        <v>2350</v>
      </c>
      <c r="C62" s="16" t="s">
        <v>104</v>
      </c>
      <c r="D62" s="17">
        <f t="shared" si="6"/>
        <v>1490000</v>
      </c>
      <c r="E62" s="38"/>
      <c r="F62" s="17">
        <f t="shared" si="4"/>
        <v>1490000</v>
      </c>
      <c r="G62" s="17">
        <v>1490000</v>
      </c>
      <c r="H62" s="35"/>
      <c r="I62" s="73">
        <f t="shared" si="5"/>
        <v>0</v>
      </c>
    </row>
    <row r="63" spans="1:9" s="28" customFormat="1" ht="18" customHeight="1">
      <c r="A63" s="25"/>
      <c r="B63" s="138">
        <v>2351</v>
      </c>
      <c r="C63" s="16" t="s">
        <v>105</v>
      </c>
      <c r="D63" s="17">
        <f t="shared" si="6"/>
        <v>2400000</v>
      </c>
      <c r="E63" s="38"/>
      <c r="F63" s="17">
        <f t="shared" si="4"/>
        <v>2400000</v>
      </c>
      <c r="G63" s="17">
        <v>2400000</v>
      </c>
      <c r="H63" s="35"/>
      <c r="I63" s="73">
        <f t="shared" si="5"/>
        <v>0</v>
      </c>
    </row>
    <row r="64" spans="1:9" s="28" customFormat="1" ht="18" customHeight="1">
      <c r="A64" s="25"/>
      <c r="B64" s="138">
        <v>2352</v>
      </c>
      <c r="C64" s="16" t="s">
        <v>30</v>
      </c>
      <c r="D64" s="17">
        <f t="shared" si="6"/>
        <v>363531</v>
      </c>
      <c r="E64" s="38"/>
      <c r="F64" s="17">
        <f t="shared" si="4"/>
        <v>363531</v>
      </c>
      <c r="G64" s="17">
        <v>363531</v>
      </c>
      <c r="H64" s="35"/>
      <c r="I64" s="73">
        <f t="shared" si="5"/>
        <v>0</v>
      </c>
    </row>
    <row r="65" spans="1:9" s="28" customFormat="1" ht="18" customHeight="1">
      <c r="A65" s="25"/>
      <c r="B65" s="138">
        <v>2353</v>
      </c>
      <c r="C65" s="16" t="s">
        <v>106</v>
      </c>
      <c r="D65" s="17">
        <f t="shared" si="6"/>
        <v>283000</v>
      </c>
      <c r="E65" s="38"/>
      <c r="F65" s="17">
        <f t="shared" si="4"/>
        <v>283000</v>
      </c>
      <c r="G65" s="17">
        <v>283000</v>
      </c>
      <c r="H65" s="35"/>
      <c r="I65" s="73">
        <f t="shared" si="5"/>
        <v>0</v>
      </c>
    </row>
    <row r="66" spans="1:9" s="28" customFormat="1" ht="18" customHeight="1">
      <c r="A66" s="25"/>
      <c r="B66" s="138">
        <v>2354</v>
      </c>
      <c r="C66" s="16" t="s">
        <v>107</v>
      </c>
      <c r="D66" s="17">
        <f t="shared" si="6"/>
        <v>700000</v>
      </c>
      <c r="E66" s="38"/>
      <c r="F66" s="17">
        <f t="shared" si="4"/>
        <v>700000</v>
      </c>
      <c r="G66" s="17">
        <v>700000</v>
      </c>
      <c r="H66" s="35"/>
      <c r="I66" s="73">
        <f t="shared" si="5"/>
        <v>0</v>
      </c>
    </row>
    <row r="67" spans="1:9" s="28" customFormat="1" ht="18" customHeight="1">
      <c r="A67" s="25"/>
      <c r="B67" s="138">
        <v>2355</v>
      </c>
      <c r="C67" s="16" t="s">
        <v>31</v>
      </c>
      <c r="D67" s="17">
        <f t="shared" si="6"/>
        <v>918000</v>
      </c>
      <c r="E67" s="38"/>
      <c r="F67" s="17">
        <f t="shared" si="4"/>
        <v>918000</v>
      </c>
      <c r="G67" s="17">
        <v>918000</v>
      </c>
      <c r="H67" s="35"/>
      <c r="I67" s="73">
        <f t="shared" si="5"/>
        <v>0</v>
      </c>
    </row>
    <row r="68" spans="1:9" s="28" customFormat="1" ht="18" customHeight="1">
      <c r="A68" s="25"/>
      <c r="B68" s="138">
        <v>2356</v>
      </c>
      <c r="C68" s="16" t="s">
        <v>32</v>
      </c>
      <c r="D68" s="17">
        <f t="shared" si="6"/>
        <v>700000</v>
      </c>
      <c r="E68" s="38"/>
      <c r="F68" s="17">
        <f t="shared" si="4"/>
        <v>700000</v>
      </c>
      <c r="G68" s="17">
        <v>700000</v>
      </c>
      <c r="H68" s="35"/>
      <c r="I68" s="73">
        <f t="shared" si="5"/>
        <v>0</v>
      </c>
    </row>
    <row r="69" spans="1:9" s="28" customFormat="1" ht="36">
      <c r="A69" s="25"/>
      <c r="B69" s="138">
        <v>2357</v>
      </c>
      <c r="C69" s="16" t="s">
        <v>33</v>
      </c>
      <c r="D69" s="17">
        <f t="shared" si="6"/>
        <v>3442224</v>
      </c>
      <c r="E69" s="38"/>
      <c r="F69" s="17">
        <f t="shared" si="4"/>
        <v>3442224</v>
      </c>
      <c r="G69" s="17">
        <v>3442224</v>
      </c>
      <c r="H69" s="35"/>
      <c r="I69" s="73">
        <f t="shared" si="5"/>
        <v>0</v>
      </c>
    </row>
    <row r="70" spans="1:9" s="28" customFormat="1" ht="18" customHeight="1">
      <c r="A70" s="25"/>
      <c r="B70" s="138">
        <v>2358</v>
      </c>
      <c r="C70" s="16" t="s">
        <v>108</v>
      </c>
      <c r="D70" s="17">
        <f t="shared" si="6"/>
        <v>1000000</v>
      </c>
      <c r="E70" s="38"/>
      <c r="F70" s="17">
        <f t="shared" si="4"/>
        <v>1000000</v>
      </c>
      <c r="G70" s="17">
        <v>1000000</v>
      </c>
      <c r="H70" s="35"/>
      <c r="I70" s="73">
        <f t="shared" si="5"/>
        <v>0</v>
      </c>
    </row>
    <row r="71" spans="1:9" s="28" customFormat="1" ht="36">
      <c r="A71" s="25"/>
      <c r="B71" s="138">
        <v>2359</v>
      </c>
      <c r="C71" s="16" t="s">
        <v>109</v>
      </c>
      <c r="D71" s="17">
        <f t="shared" si="6"/>
        <v>134745</v>
      </c>
      <c r="E71" s="38"/>
      <c r="F71" s="17">
        <f t="shared" si="4"/>
        <v>134745</v>
      </c>
      <c r="G71" s="17">
        <v>134745</v>
      </c>
      <c r="H71" s="35"/>
      <c r="I71" s="73">
        <f t="shared" si="5"/>
        <v>0</v>
      </c>
    </row>
    <row r="72" spans="1:9" s="28" customFormat="1" ht="18" customHeight="1">
      <c r="A72" s="25"/>
      <c r="B72" s="138">
        <v>2360</v>
      </c>
      <c r="C72" s="16" t="s">
        <v>110</v>
      </c>
      <c r="D72" s="17">
        <f t="shared" si="6"/>
        <v>1500000</v>
      </c>
      <c r="E72" s="38"/>
      <c r="F72" s="17">
        <f t="shared" si="4"/>
        <v>1500000</v>
      </c>
      <c r="G72" s="17">
        <v>1500000</v>
      </c>
      <c r="H72" s="35"/>
      <c r="I72" s="73">
        <f t="shared" si="5"/>
        <v>0</v>
      </c>
    </row>
    <row r="73" spans="1:9" s="28" customFormat="1" ht="18" customHeight="1">
      <c r="A73" s="25"/>
      <c r="B73" s="138">
        <v>2361</v>
      </c>
      <c r="C73" s="16" t="s">
        <v>111</v>
      </c>
      <c r="D73" s="17">
        <f t="shared" si="6"/>
        <v>1300000</v>
      </c>
      <c r="E73" s="38"/>
      <c r="F73" s="17">
        <f t="shared" si="4"/>
        <v>1300000</v>
      </c>
      <c r="G73" s="17">
        <v>1300000</v>
      </c>
      <c r="H73" s="35"/>
      <c r="I73" s="73">
        <f t="shared" si="5"/>
        <v>0</v>
      </c>
    </row>
    <row r="74" spans="1:9" s="28" customFormat="1" ht="18" customHeight="1">
      <c r="A74" s="25"/>
      <c r="B74" s="138">
        <v>2362</v>
      </c>
      <c r="C74" s="16" t="s">
        <v>112</v>
      </c>
      <c r="D74" s="17">
        <f t="shared" si="6"/>
        <v>356592.92</v>
      </c>
      <c r="E74" s="38"/>
      <c r="F74" s="17">
        <f t="shared" si="4"/>
        <v>356592.92</v>
      </c>
      <c r="G74" s="17">
        <v>356592.92</v>
      </c>
      <c r="H74" s="35"/>
      <c r="I74" s="73">
        <f t="shared" si="5"/>
        <v>0</v>
      </c>
    </row>
    <row r="75" spans="1:9" s="28" customFormat="1" ht="18" customHeight="1">
      <c r="A75" s="25"/>
      <c r="B75" s="138">
        <v>2363</v>
      </c>
      <c r="C75" s="16" t="s">
        <v>34</v>
      </c>
      <c r="D75" s="17">
        <f t="shared" si="6"/>
        <v>588015.05</v>
      </c>
      <c r="E75" s="38"/>
      <c r="F75" s="17">
        <f t="shared" si="4"/>
        <v>588015.05</v>
      </c>
      <c r="G75" s="17">
        <v>588015.05</v>
      </c>
      <c r="H75" s="35"/>
      <c r="I75" s="73">
        <f t="shared" si="5"/>
        <v>0</v>
      </c>
    </row>
    <row r="76" spans="1:9" s="28" customFormat="1" ht="18" customHeight="1">
      <c r="A76" s="25"/>
      <c r="B76" s="138">
        <v>2364</v>
      </c>
      <c r="C76" s="16" t="s">
        <v>35</v>
      </c>
      <c r="D76" s="17">
        <f t="shared" si="6"/>
        <v>4898912.05</v>
      </c>
      <c r="E76" s="38"/>
      <c r="F76" s="17">
        <f t="shared" si="4"/>
        <v>4898912.05</v>
      </c>
      <c r="G76" s="17">
        <v>4898912.05</v>
      </c>
      <c r="H76" s="35"/>
      <c r="I76" s="73">
        <f t="shared" si="5"/>
        <v>0</v>
      </c>
    </row>
    <row r="77" spans="1:9" s="28" customFormat="1" ht="18" customHeight="1">
      <c r="A77" s="25"/>
      <c r="B77" s="138">
        <v>2365</v>
      </c>
      <c r="C77" s="16" t="s">
        <v>113</v>
      </c>
      <c r="D77" s="17">
        <f t="shared" si="6"/>
        <v>750000</v>
      </c>
      <c r="E77" s="38"/>
      <c r="F77" s="17">
        <f t="shared" si="4"/>
        <v>750000</v>
      </c>
      <c r="G77" s="17">
        <v>750000</v>
      </c>
      <c r="H77" s="35"/>
      <c r="I77" s="73">
        <f t="shared" si="5"/>
        <v>0</v>
      </c>
    </row>
    <row r="78" spans="1:9" s="28" customFormat="1" ht="39" customHeight="1">
      <c r="A78" s="25"/>
      <c r="B78" s="138">
        <v>2366</v>
      </c>
      <c r="C78" s="16" t="s">
        <v>36</v>
      </c>
      <c r="D78" s="17">
        <f t="shared" si="6"/>
        <v>3655000</v>
      </c>
      <c r="E78" s="38"/>
      <c r="F78" s="17">
        <f t="shared" si="4"/>
        <v>3655000</v>
      </c>
      <c r="G78" s="17">
        <v>3655000</v>
      </c>
      <c r="H78" s="35"/>
      <c r="I78" s="73">
        <f t="shared" si="5"/>
        <v>0</v>
      </c>
    </row>
    <row r="79" spans="1:9" s="28" customFormat="1" ht="18" customHeight="1">
      <c r="A79" s="25"/>
      <c r="B79" s="138">
        <v>2367</v>
      </c>
      <c r="C79" s="16" t="s">
        <v>37</v>
      </c>
      <c r="D79" s="17">
        <f t="shared" si="6"/>
        <v>272000</v>
      </c>
      <c r="E79" s="38"/>
      <c r="F79" s="17">
        <f t="shared" si="4"/>
        <v>272000</v>
      </c>
      <c r="G79" s="17">
        <v>272000</v>
      </c>
      <c r="H79" s="35"/>
      <c r="I79" s="73">
        <f t="shared" si="5"/>
        <v>0</v>
      </c>
    </row>
    <row r="80" spans="1:9" s="28" customFormat="1" ht="18" customHeight="1">
      <c r="A80" s="25"/>
      <c r="B80" s="138">
        <v>2368</v>
      </c>
      <c r="C80" s="16" t="s">
        <v>114</v>
      </c>
      <c r="D80" s="17">
        <f t="shared" si="6"/>
        <v>477000</v>
      </c>
      <c r="E80" s="38"/>
      <c r="F80" s="17">
        <f t="shared" si="4"/>
        <v>477000</v>
      </c>
      <c r="G80" s="17">
        <v>477000</v>
      </c>
      <c r="H80" s="35"/>
      <c r="I80" s="73">
        <f t="shared" si="5"/>
        <v>0</v>
      </c>
    </row>
    <row r="81" spans="1:9" s="28" customFormat="1" ht="18" customHeight="1">
      <c r="A81" s="25"/>
      <c r="B81" s="138">
        <v>2369</v>
      </c>
      <c r="C81" s="16" t="s">
        <v>39</v>
      </c>
      <c r="D81" s="17">
        <f t="shared" si="6"/>
        <v>640000</v>
      </c>
      <c r="E81" s="38"/>
      <c r="F81" s="17">
        <f>G81</f>
        <v>640000</v>
      </c>
      <c r="G81" s="17">
        <v>640000</v>
      </c>
      <c r="H81" s="17">
        <f>525585</f>
        <v>525585</v>
      </c>
      <c r="I81" s="63">
        <f t="shared" si="5"/>
        <v>82.12265625</v>
      </c>
    </row>
    <row r="82" spans="1:9" s="28" customFormat="1" ht="18" customHeight="1">
      <c r="A82" s="25"/>
      <c r="B82" s="138">
        <v>2370</v>
      </c>
      <c r="C82" s="16" t="s">
        <v>40</v>
      </c>
      <c r="D82" s="17">
        <f t="shared" si="6"/>
        <v>56033.83</v>
      </c>
      <c r="E82" s="38"/>
      <c r="F82" s="17">
        <f>G82</f>
        <v>56033.83</v>
      </c>
      <c r="G82" s="17">
        <v>56033.83</v>
      </c>
      <c r="H82" s="35"/>
      <c r="I82" s="73">
        <f t="shared" si="5"/>
        <v>0</v>
      </c>
    </row>
    <row r="83" spans="1:9" s="28" customFormat="1" ht="18" customHeight="1">
      <c r="A83" s="25"/>
      <c r="B83" s="138">
        <v>2371</v>
      </c>
      <c r="C83" s="16" t="s">
        <v>38</v>
      </c>
      <c r="D83" s="17">
        <f t="shared" si="6"/>
        <v>341685.56</v>
      </c>
      <c r="E83" s="38"/>
      <c r="F83" s="17">
        <f>G83</f>
        <v>341685.56</v>
      </c>
      <c r="G83" s="17">
        <v>341685.56</v>
      </c>
      <c r="H83" s="35"/>
      <c r="I83" s="73">
        <f t="shared" si="5"/>
        <v>0</v>
      </c>
    </row>
    <row r="84" spans="1:9" s="28" customFormat="1" ht="18" customHeight="1">
      <c r="A84" s="25"/>
      <c r="B84" s="138">
        <v>2372</v>
      </c>
      <c r="C84" s="16" t="s">
        <v>115</v>
      </c>
      <c r="D84" s="17">
        <f t="shared" si="6"/>
        <v>1500000</v>
      </c>
      <c r="E84" s="38"/>
      <c r="F84" s="17">
        <f>G84</f>
        <v>1500000</v>
      </c>
      <c r="G84" s="17">
        <v>1500000</v>
      </c>
      <c r="H84" s="35"/>
      <c r="I84" s="73">
        <f t="shared" si="5"/>
        <v>0</v>
      </c>
    </row>
    <row r="85" spans="1:9" s="28" customFormat="1" ht="18" customHeight="1">
      <c r="A85" s="25"/>
      <c r="B85" s="138">
        <v>2373</v>
      </c>
      <c r="C85" s="16" t="s">
        <v>116</v>
      </c>
      <c r="D85" s="17">
        <f t="shared" si="6"/>
        <v>5354105</v>
      </c>
      <c r="E85" s="38"/>
      <c r="F85" s="17">
        <f>G85</f>
        <v>5354105</v>
      </c>
      <c r="G85" s="17">
        <f>10354105-5000000</f>
        <v>5354105</v>
      </c>
      <c r="H85" s="35"/>
      <c r="I85" s="73">
        <f t="shared" si="5"/>
        <v>0</v>
      </c>
    </row>
    <row r="86" spans="7:9" ht="18" customHeight="1">
      <c r="G86" s="17"/>
      <c r="H86" s="13"/>
      <c r="I86" s="63"/>
    </row>
    <row r="87" spans="1:9" s="28" customFormat="1" ht="18" customHeight="1">
      <c r="A87" s="66"/>
      <c r="B87" s="67"/>
      <c r="C87" s="54" t="s">
        <v>18</v>
      </c>
      <c r="D87" s="67"/>
      <c r="E87" s="67"/>
      <c r="F87" s="67"/>
      <c r="G87" s="67"/>
      <c r="H87" s="67"/>
      <c r="I87" s="55"/>
    </row>
    <row r="88" spans="1:9" s="28" customFormat="1" ht="18">
      <c r="A88" s="5">
        <v>2</v>
      </c>
      <c r="B88" s="6"/>
      <c r="C88" s="7" t="s">
        <v>3</v>
      </c>
      <c r="D88" s="8">
        <f>D89+D91</f>
        <v>164391732.01</v>
      </c>
      <c r="E88" s="8">
        <f>E89</f>
        <v>20000000</v>
      </c>
      <c r="F88" s="8">
        <f>F89+F91</f>
        <v>144391732.01</v>
      </c>
      <c r="G88" s="8">
        <f>G89+G91</f>
        <v>144391732.01</v>
      </c>
      <c r="H88" s="8">
        <f>H89+H91</f>
        <v>5825681.409999999</v>
      </c>
      <c r="I88" s="8">
        <f>I89+I91</f>
        <v>4.0346364219777735</v>
      </c>
    </row>
    <row r="89" spans="1:9" s="28" customFormat="1" ht="18">
      <c r="A89" s="51"/>
      <c r="B89" s="52"/>
      <c r="C89" s="37" t="s">
        <v>5</v>
      </c>
      <c r="D89" s="38">
        <f>D90</f>
        <v>20000000</v>
      </c>
      <c r="E89" s="38">
        <f>SUM(E90:E97)+E98</f>
        <v>20000000</v>
      </c>
      <c r="F89" s="53"/>
      <c r="G89" s="61"/>
      <c r="H89" s="38">
        <f>H90</f>
        <v>0</v>
      </c>
      <c r="I89" s="38">
        <f>(H89/(E89))*100</f>
        <v>0</v>
      </c>
    </row>
    <row r="90" spans="1:9" s="28" customFormat="1" ht="18">
      <c r="A90" s="51"/>
      <c r="B90" s="52"/>
      <c r="C90" s="16" t="s">
        <v>8</v>
      </c>
      <c r="D90" s="17">
        <f>E90</f>
        <v>20000000</v>
      </c>
      <c r="E90" s="17">
        <v>20000000</v>
      </c>
      <c r="F90" s="53"/>
      <c r="G90" s="61"/>
      <c r="H90" s="35"/>
      <c r="I90" s="38"/>
    </row>
    <row r="91" spans="1:9" s="40" customFormat="1" ht="18" customHeight="1">
      <c r="A91" s="39"/>
      <c r="B91" s="18"/>
      <c r="C91" s="37" t="s">
        <v>17</v>
      </c>
      <c r="D91" s="41">
        <f>SUM(D92:D139)</f>
        <v>144391732.01</v>
      </c>
      <c r="E91" s="41"/>
      <c r="F91" s="41">
        <f>SUM(F92:F139)</f>
        <v>144391732.01</v>
      </c>
      <c r="G91" s="62">
        <f>SUM(G92:G139)</f>
        <v>144391732.01</v>
      </c>
      <c r="H91" s="62">
        <f>SUM(H92:H139)</f>
        <v>5825681.409999999</v>
      </c>
      <c r="I91" s="38">
        <f>(H91/(F91))*100</f>
        <v>4.0346364219777735</v>
      </c>
    </row>
    <row r="92" spans="1:9" s="28" customFormat="1" ht="30" customHeight="1">
      <c r="A92" s="25"/>
      <c r="B92" s="139">
        <v>2493</v>
      </c>
      <c r="C92" s="16" t="s">
        <v>43</v>
      </c>
      <c r="D92" s="17">
        <f>F92</f>
        <v>1400000</v>
      </c>
      <c r="E92" s="21"/>
      <c r="F92" s="17">
        <f>G92</f>
        <v>1400000</v>
      </c>
      <c r="G92" s="17">
        <v>1400000</v>
      </c>
      <c r="H92" s="35"/>
      <c r="I92" s="74">
        <f aca="true" t="shared" si="7" ref="I92:I135">(H92/(F92))*100</f>
        <v>0</v>
      </c>
    </row>
    <row r="93" spans="1:9" s="28" customFormat="1" ht="18" customHeight="1">
      <c r="A93" s="25"/>
      <c r="B93" s="139">
        <v>2494</v>
      </c>
      <c r="C93" s="16" t="s">
        <v>117</v>
      </c>
      <c r="D93" s="17">
        <f>F93</f>
        <v>1450000</v>
      </c>
      <c r="E93" s="21"/>
      <c r="F93" s="17">
        <f>G93</f>
        <v>1450000</v>
      </c>
      <c r="G93" s="17">
        <v>1450000</v>
      </c>
      <c r="H93" s="35"/>
      <c r="I93" s="74">
        <f t="shared" si="7"/>
        <v>0</v>
      </c>
    </row>
    <row r="94" spans="1:9" s="28" customFormat="1" ht="22.5" customHeight="1">
      <c r="A94" s="25"/>
      <c r="B94" s="139">
        <v>2495</v>
      </c>
      <c r="C94" s="16" t="s">
        <v>41</v>
      </c>
      <c r="D94" s="17">
        <f>F94</f>
        <v>843928</v>
      </c>
      <c r="E94" s="21"/>
      <c r="F94" s="17">
        <f>G94</f>
        <v>843928</v>
      </c>
      <c r="G94" s="17">
        <v>843928</v>
      </c>
      <c r="H94" s="35"/>
      <c r="I94" s="74">
        <f t="shared" si="7"/>
        <v>0</v>
      </c>
    </row>
    <row r="95" spans="1:9" s="28" customFormat="1" ht="22.5" customHeight="1">
      <c r="A95" s="25"/>
      <c r="B95" s="139">
        <v>2496</v>
      </c>
      <c r="C95" s="16" t="s">
        <v>118</v>
      </c>
      <c r="D95" s="17">
        <f aca="true" t="shared" si="8" ref="D95:D125">F95</f>
        <v>1300000</v>
      </c>
      <c r="E95" s="21"/>
      <c r="F95" s="17">
        <f aca="true" t="shared" si="9" ref="F95:F125">G95</f>
        <v>1300000</v>
      </c>
      <c r="G95" s="17">
        <v>1300000</v>
      </c>
      <c r="H95" s="35"/>
      <c r="I95" s="74">
        <f t="shared" si="7"/>
        <v>0</v>
      </c>
    </row>
    <row r="96" spans="1:9" s="28" customFormat="1" ht="22.5" customHeight="1">
      <c r="A96" s="25"/>
      <c r="B96" s="139">
        <v>2497</v>
      </c>
      <c r="C96" s="16" t="s">
        <v>119</v>
      </c>
      <c r="D96" s="17">
        <f t="shared" si="8"/>
        <v>1450000</v>
      </c>
      <c r="E96" s="21"/>
      <c r="F96" s="17">
        <f t="shared" si="9"/>
        <v>1450000</v>
      </c>
      <c r="G96" s="17">
        <v>1450000</v>
      </c>
      <c r="H96" s="35"/>
      <c r="I96" s="74">
        <f t="shared" si="7"/>
        <v>0</v>
      </c>
    </row>
    <row r="97" spans="1:9" s="28" customFormat="1" ht="22.5" customHeight="1">
      <c r="A97" s="25"/>
      <c r="B97" s="139">
        <v>2498</v>
      </c>
      <c r="C97" s="16" t="s">
        <v>120</v>
      </c>
      <c r="D97" s="17">
        <f t="shared" si="8"/>
        <v>1450000</v>
      </c>
      <c r="E97" s="21"/>
      <c r="F97" s="17">
        <f t="shared" si="9"/>
        <v>1450000</v>
      </c>
      <c r="G97" s="17">
        <v>1450000</v>
      </c>
      <c r="H97" s="35"/>
      <c r="I97" s="74">
        <f t="shared" si="7"/>
        <v>0</v>
      </c>
    </row>
    <row r="98" spans="1:9" s="28" customFormat="1" ht="22.5" customHeight="1">
      <c r="A98" s="25"/>
      <c r="B98" s="139">
        <v>2499</v>
      </c>
      <c r="C98" s="16" t="s">
        <v>121</v>
      </c>
      <c r="D98" s="17">
        <f t="shared" si="8"/>
        <v>200000</v>
      </c>
      <c r="E98" s="21"/>
      <c r="F98" s="17">
        <f t="shared" si="9"/>
        <v>200000</v>
      </c>
      <c r="G98" s="17">
        <v>200000</v>
      </c>
      <c r="H98" s="35"/>
      <c r="I98" s="74">
        <f t="shared" si="7"/>
        <v>0</v>
      </c>
    </row>
    <row r="99" spans="1:9" s="28" customFormat="1" ht="22.5" customHeight="1">
      <c r="A99" s="25"/>
      <c r="B99" s="139">
        <v>2500</v>
      </c>
      <c r="C99" s="16" t="s">
        <v>122</v>
      </c>
      <c r="D99" s="17">
        <f t="shared" si="8"/>
        <v>1400000</v>
      </c>
      <c r="E99" s="21"/>
      <c r="F99" s="17">
        <f t="shared" si="9"/>
        <v>1400000</v>
      </c>
      <c r="G99" s="17">
        <v>1400000</v>
      </c>
      <c r="H99" s="35"/>
      <c r="I99" s="74">
        <f t="shared" si="7"/>
        <v>0</v>
      </c>
    </row>
    <row r="100" spans="1:9" s="28" customFormat="1" ht="22.5" customHeight="1">
      <c r="A100" s="25"/>
      <c r="B100" s="139">
        <v>2501</v>
      </c>
      <c r="C100" s="16" t="s">
        <v>42</v>
      </c>
      <c r="D100" s="17">
        <f t="shared" si="8"/>
        <v>838910</v>
      </c>
      <c r="E100" s="21"/>
      <c r="F100" s="17">
        <f t="shared" si="9"/>
        <v>838910</v>
      </c>
      <c r="G100" s="17">
        <v>838910</v>
      </c>
      <c r="H100" s="35"/>
      <c r="I100" s="74">
        <f t="shared" si="7"/>
        <v>0</v>
      </c>
    </row>
    <row r="101" spans="1:9" s="28" customFormat="1" ht="22.5" customHeight="1">
      <c r="A101" s="25"/>
      <c r="B101" s="139">
        <v>2502</v>
      </c>
      <c r="C101" s="16" t="s">
        <v>123</v>
      </c>
      <c r="D101" s="17">
        <f t="shared" si="8"/>
        <v>18531</v>
      </c>
      <c r="E101" s="21"/>
      <c r="F101" s="17">
        <f t="shared" si="9"/>
        <v>18531</v>
      </c>
      <c r="G101" s="17">
        <v>18531</v>
      </c>
      <c r="H101" s="35"/>
      <c r="I101" s="74">
        <f t="shared" si="7"/>
        <v>0</v>
      </c>
    </row>
    <row r="102" spans="1:9" s="28" customFormat="1" ht="22.5" customHeight="1">
      <c r="A102" s="25"/>
      <c r="B102" s="139">
        <v>2503</v>
      </c>
      <c r="C102" s="16" t="s">
        <v>44</v>
      </c>
      <c r="D102" s="17">
        <f t="shared" si="8"/>
        <v>225374.49</v>
      </c>
      <c r="E102" s="21"/>
      <c r="F102" s="17">
        <f t="shared" si="9"/>
        <v>225374.49</v>
      </c>
      <c r="G102" s="17">
        <v>225374.49</v>
      </c>
      <c r="H102" s="35"/>
      <c r="I102" s="74">
        <f t="shared" si="7"/>
        <v>0</v>
      </c>
    </row>
    <row r="103" spans="1:9" s="28" customFormat="1" ht="22.5" customHeight="1">
      <c r="A103" s="25"/>
      <c r="B103" s="139">
        <v>2504</v>
      </c>
      <c r="C103" s="16" t="s">
        <v>45</v>
      </c>
      <c r="D103" s="17">
        <f t="shared" si="8"/>
        <v>1493486.05</v>
      </c>
      <c r="E103" s="21"/>
      <c r="F103" s="17">
        <f t="shared" si="9"/>
        <v>1493486.05</v>
      </c>
      <c r="G103" s="17">
        <v>1493486.05</v>
      </c>
      <c r="H103" s="35"/>
      <c r="I103" s="74">
        <f t="shared" si="7"/>
        <v>0</v>
      </c>
    </row>
    <row r="104" spans="1:9" s="28" customFormat="1" ht="22.5" customHeight="1">
      <c r="A104" s="25"/>
      <c r="B104" s="139">
        <v>2505</v>
      </c>
      <c r="C104" s="16" t="s">
        <v>46</v>
      </c>
      <c r="D104" s="17">
        <f t="shared" si="8"/>
        <v>8900000</v>
      </c>
      <c r="E104" s="21"/>
      <c r="F104" s="17">
        <f t="shared" si="9"/>
        <v>8900000</v>
      </c>
      <c r="G104" s="17">
        <v>8900000</v>
      </c>
      <c r="H104" s="17">
        <f>1136331.6</f>
        <v>1136331.6</v>
      </c>
      <c r="I104" s="17">
        <f t="shared" si="7"/>
        <v>12.767770786516856</v>
      </c>
    </row>
    <row r="105" spans="1:9" s="28" customFormat="1" ht="22.5" customHeight="1">
      <c r="A105" s="25"/>
      <c r="B105" s="139">
        <v>2506</v>
      </c>
      <c r="C105" s="16" t="s">
        <v>124</v>
      </c>
      <c r="D105" s="17">
        <f t="shared" si="8"/>
        <v>1832328.6</v>
      </c>
      <c r="E105" s="21"/>
      <c r="F105" s="17">
        <f t="shared" si="9"/>
        <v>1832328.6</v>
      </c>
      <c r="G105" s="17">
        <v>1832328.6</v>
      </c>
      <c r="H105" s="17"/>
      <c r="I105" s="74">
        <f t="shared" si="7"/>
        <v>0</v>
      </c>
    </row>
    <row r="106" spans="1:9" s="28" customFormat="1" ht="22.5" customHeight="1">
      <c r="A106" s="25"/>
      <c r="B106" s="139">
        <v>2507</v>
      </c>
      <c r="C106" s="16" t="s">
        <v>47</v>
      </c>
      <c r="D106" s="17">
        <f t="shared" si="8"/>
        <v>30773906.64</v>
      </c>
      <c r="E106" s="21"/>
      <c r="F106" s="17">
        <f t="shared" si="9"/>
        <v>30773906.64</v>
      </c>
      <c r="G106" s="17">
        <f>30000000-4226093.36+5000000</f>
        <v>30773906.64</v>
      </c>
      <c r="H106" s="17"/>
      <c r="I106" s="74">
        <f t="shared" si="7"/>
        <v>0</v>
      </c>
    </row>
    <row r="107" spans="1:9" s="28" customFormat="1" ht="22.5" customHeight="1">
      <c r="A107" s="25"/>
      <c r="B107" s="139">
        <v>2508</v>
      </c>
      <c r="C107" s="16" t="s">
        <v>125</v>
      </c>
      <c r="D107" s="17">
        <f t="shared" si="8"/>
        <v>900000</v>
      </c>
      <c r="E107" s="21"/>
      <c r="F107" s="17">
        <f t="shared" si="9"/>
        <v>900000</v>
      </c>
      <c r="G107" s="17">
        <v>900000</v>
      </c>
      <c r="H107" s="17"/>
      <c r="I107" s="74">
        <f t="shared" si="7"/>
        <v>0</v>
      </c>
    </row>
    <row r="108" spans="1:9" s="28" customFormat="1" ht="22.5" customHeight="1">
      <c r="A108" s="25"/>
      <c r="B108" s="139">
        <v>2509</v>
      </c>
      <c r="C108" s="16" t="s">
        <v>48</v>
      </c>
      <c r="D108" s="17">
        <f t="shared" si="8"/>
        <v>4415679.03</v>
      </c>
      <c r="E108" s="21"/>
      <c r="F108" s="17">
        <f t="shared" si="9"/>
        <v>4415679.03</v>
      </c>
      <c r="G108" s="17">
        <v>4415679.03</v>
      </c>
      <c r="H108" s="17"/>
      <c r="I108" s="74">
        <f t="shared" si="7"/>
        <v>0</v>
      </c>
    </row>
    <row r="109" spans="1:9" s="28" customFormat="1" ht="22.5" customHeight="1">
      <c r="A109" s="25"/>
      <c r="B109" s="139">
        <v>2510</v>
      </c>
      <c r="C109" s="16" t="s">
        <v>126</v>
      </c>
      <c r="D109" s="17">
        <f t="shared" si="8"/>
        <v>50000</v>
      </c>
      <c r="E109" s="21"/>
      <c r="F109" s="17">
        <f t="shared" si="9"/>
        <v>50000</v>
      </c>
      <c r="G109" s="17">
        <v>50000</v>
      </c>
      <c r="H109" s="17">
        <f>25908</f>
        <v>25908</v>
      </c>
      <c r="I109" s="17">
        <f t="shared" si="7"/>
        <v>51.815999999999995</v>
      </c>
    </row>
    <row r="110" spans="1:9" s="28" customFormat="1" ht="22.5" customHeight="1">
      <c r="A110" s="25"/>
      <c r="B110" s="139">
        <v>2511</v>
      </c>
      <c r="C110" s="16" t="s">
        <v>49</v>
      </c>
      <c r="D110" s="17">
        <f t="shared" si="8"/>
        <v>28662</v>
      </c>
      <c r="E110" s="21"/>
      <c r="F110" s="17">
        <f t="shared" si="9"/>
        <v>28662</v>
      </c>
      <c r="G110" s="17">
        <v>28662</v>
      </c>
      <c r="H110" s="17"/>
      <c r="I110" s="74">
        <f t="shared" si="7"/>
        <v>0</v>
      </c>
    </row>
    <row r="111" spans="1:9" s="28" customFormat="1" ht="22.5" customHeight="1">
      <c r="A111" s="25"/>
      <c r="B111" s="139">
        <v>2512</v>
      </c>
      <c r="C111" s="16" t="s">
        <v>50</v>
      </c>
      <c r="D111" s="17">
        <f t="shared" si="8"/>
        <v>587032</v>
      </c>
      <c r="E111" s="21"/>
      <c r="F111" s="17">
        <f t="shared" si="9"/>
        <v>587032</v>
      </c>
      <c r="G111" s="17">
        <v>587032</v>
      </c>
      <c r="H111" s="17"/>
      <c r="I111" s="74">
        <f t="shared" si="7"/>
        <v>0</v>
      </c>
    </row>
    <row r="112" spans="1:9" s="28" customFormat="1" ht="22.5" customHeight="1">
      <c r="A112" s="25"/>
      <c r="B112" s="139">
        <v>2513</v>
      </c>
      <c r="C112" s="16" t="s">
        <v>127</v>
      </c>
      <c r="D112" s="17">
        <f t="shared" si="8"/>
        <v>100000</v>
      </c>
      <c r="E112" s="21"/>
      <c r="F112" s="17">
        <f t="shared" si="9"/>
        <v>100000</v>
      </c>
      <c r="G112" s="17">
        <v>100000</v>
      </c>
      <c r="H112" s="17"/>
      <c r="I112" s="74">
        <f t="shared" si="7"/>
        <v>0</v>
      </c>
    </row>
    <row r="113" spans="1:9" s="28" customFormat="1" ht="22.5" customHeight="1">
      <c r="A113" s="25"/>
      <c r="B113" s="139">
        <v>2514</v>
      </c>
      <c r="C113" s="16" t="s">
        <v>128</v>
      </c>
      <c r="D113" s="17">
        <f t="shared" si="8"/>
        <v>1241860</v>
      </c>
      <c r="E113" s="21"/>
      <c r="F113" s="17">
        <f t="shared" si="9"/>
        <v>1241860</v>
      </c>
      <c r="G113" s="17">
        <v>1241860</v>
      </c>
      <c r="H113" s="17"/>
      <c r="I113" s="74">
        <f t="shared" si="7"/>
        <v>0</v>
      </c>
    </row>
    <row r="114" spans="1:9" s="28" customFormat="1" ht="22.5" customHeight="1">
      <c r="A114" s="25"/>
      <c r="B114" s="139">
        <v>2515</v>
      </c>
      <c r="C114" s="16" t="s">
        <v>129</v>
      </c>
      <c r="D114" s="17">
        <f t="shared" si="8"/>
        <v>1439770</v>
      </c>
      <c r="E114" s="21"/>
      <c r="F114" s="17">
        <f t="shared" si="9"/>
        <v>1439770</v>
      </c>
      <c r="G114" s="17">
        <v>1439770</v>
      </c>
      <c r="H114" s="17"/>
      <c r="I114" s="74">
        <f t="shared" si="7"/>
        <v>0</v>
      </c>
    </row>
    <row r="115" spans="1:9" s="28" customFormat="1" ht="22.5" customHeight="1">
      <c r="A115" s="25"/>
      <c r="B115" s="139">
        <v>2516</v>
      </c>
      <c r="C115" s="16" t="s">
        <v>51</v>
      </c>
      <c r="D115" s="17">
        <f t="shared" si="8"/>
        <v>6015289.85</v>
      </c>
      <c r="E115" s="21"/>
      <c r="F115" s="17">
        <f t="shared" si="9"/>
        <v>6015289.85</v>
      </c>
      <c r="G115" s="17">
        <v>6015289.85</v>
      </c>
      <c r="H115" s="17"/>
      <c r="I115" s="74">
        <f t="shared" si="7"/>
        <v>0</v>
      </c>
    </row>
    <row r="116" spans="1:9" s="28" customFormat="1" ht="22.5" customHeight="1">
      <c r="A116" s="25"/>
      <c r="B116" s="139">
        <v>2517</v>
      </c>
      <c r="C116" s="16" t="s">
        <v>130</v>
      </c>
      <c r="D116" s="17">
        <f t="shared" si="8"/>
        <v>869890</v>
      </c>
      <c r="E116" s="21"/>
      <c r="F116" s="17">
        <f t="shared" si="9"/>
        <v>869890</v>
      </c>
      <c r="G116" s="17">
        <v>869890</v>
      </c>
      <c r="H116" s="17"/>
      <c r="I116" s="74">
        <f t="shared" si="7"/>
        <v>0</v>
      </c>
    </row>
    <row r="117" spans="1:9" s="28" customFormat="1" ht="22.5" customHeight="1">
      <c r="A117" s="25"/>
      <c r="B117" s="139">
        <v>2518</v>
      </c>
      <c r="C117" s="16" t="s">
        <v>52</v>
      </c>
      <c r="D117" s="17">
        <f t="shared" si="8"/>
        <v>19000000</v>
      </c>
      <c r="E117" s="21"/>
      <c r="F117" s="17">
        <f t="shared" si="9"/>
        <v>19000000</v>
      </c>
      <c r="G117" s="17">
        <f>20000000-1000000</f>
        <v>19000000</v>
      </c>
      <c r="H117" s="17"/>
      <c r="I117" s="74">
        <f t="shared" si="7"/>
        <v>0</v>
      </c>
    </row>
    <row r="118" spans="1:9" s="28" customFormat="1" ht="22.5" customHeight="1">
      <c r="A118" s="25"/>
      <c r="B118" s="139">
        <v>2519</v>
      </c>
      <c r="C118" s="16" t="s">
        <v>131</v>
      </c>
      <c r="D118" s="17">
        <f t="shared" si="8"/>
        <v>1306865</v>
      </c>
      <c r="E118" s="21"/>
      <c r="F118" s="17">
        <f t="shared" si="9"/>
        <v>1306865</v>
      </c>
      <c r="G118" s="17">
        <v>1306865</v>
      </c>
      <c r="H118" s="17">
        <f>415300</f>
        <v>415300</v>
      </c>
      <c r="I118" s="17">
        <f t="shared" si="7"/>
        <v>31.77833976730573</v>
      </c>
    </row>
    <row r="119" spans="1:9" s="28" customFormat="1" ht="22.5" customHeight="1">
      <c r="A119" s="25"/>
      <c r="B119" s="139">
        <v>2520</v>
      </c>
      <c r="C119" s="16" t="s">
        <v>132</v>
      </c>
      <c r="D119" s="17">
        <f t="shared" si="8"/>
        <v>200000</v>
      </c>
      <c r="E119" s="21"/>
      <c r="F119" s="17">
        <f t="shared" si="9"/>
        <v>200000</v>
      </c>
      <c r="G119" s="17">
        <v>200000</v>
      </c>
      <c r="H119" s="17"/>
      <c r="I119" s="74">
        <f t="shared" si="7"/>
        <v>0</v>
      </c>
    </row>
    <row r="120" spans="1:9" s="28" customFormat="1" ht="22.5" customHeight="1">
      <c r="A120" s="25"/>
      <c r="B120" s="139">
        <v>2521</v>
      </c>
      <c r="C120" s="16" t="s">
        <v>133</v>
      </c>
      <c r="D120" s="17">
        <f t="shared" si="8"/>
        <v>450000</v>
      </c>
      <c r="E120" s="21"/>
      <c r="F120" s="17">
        <f t="shared" si="9"/>
        <v>450000</v>
      </c>
      <c r="G120" s="17">
        <v>450000</v>
      </c>
      <c r="H120" s="17"/>
      <c r="I120" s="74">
        <f t="shared" si="7"/>
        <v>0</v>
      </c>
    </row>
    <row r="121" spans="1:9" s="28" customFormat="1" ht="22.5" customHeight="1">
      <c r="A121" s="25"/>
      <c r="B121" s="139">
        <v>2522</v>
      </c>
      <c r="C121" s="16" t="s">
        <v>134</v>
      </c>
      <c r="D121" s="17">
        <f t="shared" si="8"/>
        <v>1047000</v>
      </c>
      <c r="E121" s="21"/>
      <c r="F121" s="17">
        <f t="shared" si="9"/>
        <v>1047000</v>
      </c>
      <c r="G121" s="17">
        <v>1047000</v>
      </c>
      <c r="H121" s="17">
        <f>71900</f>
        <v>71900</v>
      </c>
      <c r="I121" s="17">
        <f t="shared" si="7"/>
        <v>6.867239732569246</v>
      </c>
    </row>
    <row r="122" spans="1:9" s="28" customFormat="1" ht="22.5" customHeight="1">
      <c r="A122" s="25"/>
      <c r="B122" s="139">
        <v>2523</v>
      </c>
      <c r="C122" s="16" t="s">
        <v>135</v>
      </c>
      <c r="D122" s="17">
        <f t="shared" si="8"/>
        <v>8625000</v>
      </c>
      <c r="E122" s="21"/>
      <c r="F122" s="17">
        <f t="shared" si="9"/>
        <v>8625000</v>
      </c>
      <c r="G122" s="17">
        <f>6625000-5000000+7000000</f>
        <v>8625000</v>
      </c>
      <c r="H122" s="17"/>
      <c r="I122" s="74">
        <f t="shared" si="7"/>
        <v>0</v>
      </c>
    </row>
    <row r="123" spans="1:9" s="28" customFormat="1" ht="22.5" customHeight="1">
      <c r="A123" s="25"/>
      <c r="B123" s="139">
        <v>2524</v>
      </c>
      <c r="C123" s="16" t="s">
        <v>53</v>
      </c>
      <c r="D123" s="17">
        <f t="shared" si="8"/>
        <v>653455</v>
      </c>
      <c r="E123" s="21"/>
      <c r="F123" s="17">
        <f t="shared" si="9"/>
        <v>653455</v>
      </c>
      <c r="G123" s="17">
        <v>653455</v>
      </c>
      <c r="H123" s="17">
        <f>400450</f>
        <v>400450</v>
      </c>
      <c r="I123" s="17">
        <f t="shared" si="7"/>
        <v>61.28195514610799</v>
      </c>
    </row>
    <row r="124" spans="1:9" s="28" customFormat="1" ht="22.5" customHeight="1">
      <c r="A124" s="25"/>
      <c r="B124" s="139">
        <v>2525</v>
      </c>
      <c r="C124" s="16" t="s">
        <v>136</v>
      </c>
      <c r="D124" s="17">
        <f t="shared" si="8"/>
        <v>120000</v>
      </c>
      <c r="E124" s="21"/>
      <c r="F124" s="17">
        <f t="shared" si="9"/>
        <v>120000</v>
      </c>
      <c r="G124" s="17">
        <v>120000</v>
      </c>
      <c r="H124" s="17"/>
      <c r="I124" s="74">
        <f t="shared" si="7"/>
        <v>0</v>
      </c>
    </row>
    <row r="125" spans="1:9" s="28" customFormat="1" ht="22.5" customHeight="1">
      <c r="A125" s="25"/>
      <c r="B125" s="139">
        <v>2526</v>
      </c>
      <c r="C125" s="16" t="s">
        <v>137</v>
      </c>
      <c r="D125" s="17">
        <f t="shared" si="8"/>
        <v>1098615</v>
      </c>
      <c r="E125" s="21"/>
      <c r="F125" s="17">
        <f t="shared" si="9"/>
        <v>1098615</v>
      </c>
      <c r="G125" s="17">
        <v>1098615</v>
      </c>
      <c r="H125" s="17"/>
      <c r="I125" s="74">
        <f t="shared" si="7"/>
        <v>0</v>
      </c>
    </row>
    <row r="126" spans="1:9" s="28" customFormat="1" ht="18" customHeight="1">
      <c r="A126" s="25"/>
      <c r="B126" s="139">
        <v>2527</v>
      </c>
      <c r="C126" s="16" t="s">
        <v>54</v>
      </c>
      <c r="D126" s="17">
        <f aca="true" t="shared" si="10" ref="D126:D139">F126</f>
        <v>19000000</v>
      </c>
      <c r="E126" s="21"/>
      <c r="F126" s="17">
        <f aca="true" t="shared" si="11" ref="F126:F139">G126</f>
        <v>19000000</v>
      </c>
      <c r="G126" s="17">
        <f>20000000-1000000</f>
        <v>19000000</v>
      </c>
      <c r="H126" s="17">
        <f>1654590</f>
        <v>1654590</v>
      </c>
      <c r="I126" s="17">
        <f t="shared" si="7"/>
        <v>8.708368421052631</v>
      </c>
    </row>
    <row r="127" spans="1:9" s="28" customFormat="1" ht="18" customHeight="1">
      <c r="A127" s="25"/>
      <c r="B127" s="139">
        <v>2528</v>
      </c>
      <c r="C127" s="16" t="s">
        <v>138</v>
      </c>
      <c r="D127" s="17">
        <f t="shared" si="10"/>
        <v>1202852</v>
      </c>
      <c r="E127" s="21"/>
      <c r="F127" s="17">
        <f t="shared" si="11"/>
        <v>1202852</v>
      </c>
      <c r="G127" s="17">
        <v>1202852</v>
      </c>
      <c r="H127" s="17">
        <f>410945</f>
        <v>410945</v>
      </c>
      <c r="I127" s="17">
        <f t="shared" si="7"/>
        <v>34.1642197045023</v>
      </c>
    </row>
    <row r="128" spans="1:9" s="28" customFormat="1" ht="18" customHeight="1">
      <c r="A128" s="25"/>
      <c r="B128" s="139">
        <v>2529</v>
      </c>
      <c r="C128" s="16" t="s">
        <v>139</v>
      </c>
      <c r="D128" s="17">
        <f t="shared" si="10"/>
        <v>188517.54</v>
      </c>
      <c r="E128" s="21"/>
      <c r="F128" s="17">
        <f t="shared" si="11"/>
        <v>188517.54</v>
      </c>
      <c r="G128" s="17">
        <v>188517.54</v>
      </c>
      <c r="H128" s="17">
        <v>188517.54</v>
      </c>
      <c r="I128" s="17">
        <f t="shared" si="7"/>
        <v>100</v>
      </c>
    </row>
    <row r="129" spans="1:9" s="28" customFormat="1" ht="18" customHeight="1">
      <c r="A129" s="25"/>
      <c r="B129" s="139">
        <v>2530</v>
      </c>
      <c r="C129" s="16" t="s">
        <v>140</v>
      </c>
      <c r="D129" s="17">
        <f t="shared" si="10"/>
        <v>1334316.4</v>
      </c>
      <c r="E129" s="21"/>
      <c r="F129" s="17">
        <f t="shared" si="11"/>
        <v>1334316.4</v>
      </c>
      <c r="G129" s="17">
        <v>1334316.4</v>
      </c>
      <c r="H129" s="17">
        <v>1334316.4</v>
      </c>
      <c r="I129" s="17">
        <f t="shared" si="7"/>
        <v>100</v>
      </c>
    </row>
    <row r="130" spans="1:9" s="28" customFormat="1" ht="18" customHeight="1">
      <c r="A130" s="25"/>
      <c r="B130" s="139">
        <v>2531</v>
      </c>
      <c r="C130" s="16" t="s">
        <v>141</v>
      </c>
      <c r="D130" s="17">
        <f t="shared" si="10"/>
        <v>119695.6</v>
      </c>
      <c r="E130" s="21"/>
      <c r="F130" s="17">
        <f t="shared" si="11"/>
        <v>119695.6</v>
      </c>
      <c r="G130" s="17">
        <v>119695.6</v>
      </c>
      <c r="H130" s="17"/>
      <c r="I130" s="74">
        <f t="shared" si="7"/>
        <v>0</v>
      </c>
    </row>
    <row r="131" spans="1:9" s="28" customFormat="1" ht="18" customHeight="1">
      <c r="A131" s="25"/>
      <c r="B131" s="139">
        <v>2532</v>
      </c>
      <c r="C131" s="16" t="s">
        <v>56</v>
      </c>
      <c r="D131" s="17">
        <f t="shared" si="10"/>
        <v>4018084.68</v>
      </c>
      <c r="E131" s="21"/>
      <c r="F131" s="17">
        <f t="shared" si="11"/>
        <v>4018084.68</v>
      </c>
      <c r="G131" s="17">
        <v>4018084.68</v>
      </c>
      <c r="H131" s="17">
        <f>23838.87</f>
        <v>23838.87</v>
      </c>
      <c r="I131" s="17">
        <f t="shared" si="7"/>
        <v>0.5932893878184767</v>
      </c>
    </row>
    <row r="132" spans="1:9" s="28" customFormat="1" ht="18" customHeight="1">
      <c r="A132" s="25"/>
      <c r="B132" s="139">
        <v>2533</v>
      </c>
      <c r="C132" s="16" t="s">
        <v>55</v>
      </c>
      <c r="D132" s="17">
        <f t="shared" si="10"/>
        <v>6572376.13</v>
      </c>
      <c r="E132" s="21"/>
      <c r="F132" s="17">
        <f t="shared" si="11"/>
        <v>6572376.13</v>
      </c>
      <c r="G132" s="17">
        <v>6572376.13</v>
      </c>
      <c r="H132" s="17"/>
      <c r="I132" s="74">
        <f t="shared" si="7"/>
        <v>0</v>
      </c>
    </row>
    <row r="133" spans="1:9" s="28" customFormat="1" ht="18" customHeight="1">
      <c r="A133" s="25"/>
      <c r="B133" s="139">
        <v>2534</v>
      </c>
      <c r="C133" s="16" t="s">
        <v>57</v>
      </c>
      <c r="D133" s="17">
        <f t="shared" si="10"/>
        <v>6777200</v>
      </c>
      <c r="E133" s="21"/>
      <c r="F133" s="17">
        <f t="shared" si="11"/>
        <v>6777200</v>
      </c>
      <c r="G133" s="17">
        <v>6777200</v>
      </c>
      <c r="H133" s="17"/>
      <c r="I133" s="74">
        <f t="shared" si="7"/>
        <v>0</v>
      </c>
    </row>
    <row r="134" spans="1:9" s="28" customFormat="1" ht="18" customHeight="1">
      <c r="A134" s="25"/>
      <c r="B134" s="139">
        <v>2535</v>
      </c>
      <c r="C134" s="16" t="s">
        <v>58</v>
      </c>
      <c r="D134" s="17">
        <f t="shared" si="10"/>
        <v>3000000</v>
      </c>
      <c r="E134" s="21"/>
      <c r="F134" s="17">
        <f t="shared" si="11"/>
        <v>3000000</v>
      </c>
      <c r="G134" s="17">
        <v>3000000</v>
      </c>
      <c r="H134" s="17"/>
      <c r="I134" s="74">
        <f t="shared" si="7"/>
        <v>0</v>
      </c>
    </row>
    <row r="135" spans="1:9" s="28" customFormat="1" ht="18" customHeight="1">
      <c r="A135" s="25"/>
      <c r="B135" s="139">
        <v>2536</v>
      </c>
      <c r="C135" s="16" t="s">
        <v>59</v>
      </c>
      <c r="D135" s="17">
        <f t="shared" si="10"/>
        <v>453107</v>
      </c>
      <c r="E135" s="21"/>
      <c r="F135" s="17">
        <f t="shared" si="11"/>
        <v>453107</v>
      </c>
      <c r="G135" s="17">
        <v>453107</v>
      </c>
      <c r="H135" s="17">
        <f>163584</f>
        <v>163584</v>
      </c>
      <c r="I135" s="17">
        <f t="shared" si="7"/>
        <v>36.10273070157821</v>
      </c>
    </row>
    <row r="136" spans="1:9" s="28" customFormat="1" ht="18" customHeight="1" hidden="1">
      <c r="A136" s="25"/>
      <c r="B136" s="26"/>
      <c r="C136" s="16"/>
      <c r="D136" s="17">
        <f t="shared" si="10"/>
        <v>0</v>
      </c>
      <c r="E136" s="21"/>
      <c r="F136" s="17">
        <f t="shared" si="11"/>
        <v>0</v>
      </c>
      <c r="G136" s="17"/>
      <c r="H136" s="35"/>
      <c r="I136" s="63"/>
    </row>
    <row r="137" spans="1:9" s="28" customFormat="1" ht="18" customHeight="1" hidden="1">
      <c r="A137" s="25"/>
      <c r="B137" s="26"/>
      <c r="C137" s="16"/>
      <c r="D137" s="17">
        <f t="shared" si="10"/>
        <v>0</v>
      </c>
      <c r="E137" s="21"/>
      <c r="F137" s="17">
        <f t="shared" si="11"/>
        <v>0</v>
      </c>
      <c r="G137" s="60"/>
      <c r="H137" s="35"/>
      <c r="I137" s="63"/>
    </row>
    <row r="138" spans="1:9" s="28" customFormat="1" ht="18" customHeight="1" hidden="1">
      <c r="A138" s="25"/>
      <c r="B138" s="26"/>
      <c r="C138" s="16"/>
      <c r="D138" s="17">
        <f t="shared" si="10"/>
        <v>0</v>
      </c>
      <c r="E138" s="21"/>
      <c r="F138" s="17">
        <f t="shared" si="11"/>
        <v>0</v>
      </c>
      <c r="G138" s="60"/>
      <c r="H138" s="35"/>
      <c r="I138" s="63"/>
    </row>
    <row r="139" spans="1:9" s="28" customFormat="1" ht="18" customHeight="1" hidden="1">
      <c r="A139" s="25"/>
      <c r="B139" s="26"/>
      <c r="C139" s="16"/>
      <c r="D139" s="17">
        <f t="shared" si="10"/>
        <v>0</v>
      </c>
      <c r="E139" s="21"/>
      <c r="F139" s="17">
        <f t="shared" si="11"/>
        <v>0</v>
      </c>
      <c r="G139" s="60"/>
      <c r="H139" s="35"/>
      <c r="I139" s="63"/>
    </row>
    <row r="140" spans="1:9" ht="18">
      <c r="A140" s="22"/>
      <c r="B140" s="6"/>
      <c r="C140" s="23" t="s">
        <v>10</v>
      </c>
      <c r="D140" s="8">
        <f>D10+D88</f>
        <v>362899110.37</v>
      </c>
      <c r="E140" s="8">
        <f>E10+E88</f>
        <v>158581500</v>
      </c>
      <c r="F140" s="8">
        <f>F10+F88</f>
        <v>204317610.37</v>
      </c>
      <c r="G140" s="8">
        <f>G10+G88</f>
        <v>204317610.37</v>
      </c>
      <c r="H140" s="8">
        <f>H10+H88</f>
        <v>21614895.07</v>
      </c>
      <c r="I140" s="8">
        <f>(H140/(E140))*100</f>
        <v>13.630149210342946</v>
      </c>
    </row>
    <row r="141" spans="1:5" ht="18">
      <c r="A141" s="42"/>
      <c r="B141" s="43"/>
      <c r="C141" s="44"/>
      <c r="D141" s="45"/>
      <c r="E141" s="45"/>
    </row>
    <row r="142" spans="1:9" ht="18">
      <c r="A142" s="46"/>
      <c r="B142" s="47"/>
      <c r="C142" s="48"/>
      <c r="D142" s="49"/>
      <c r="E142" s="47"/>
      <c r="H142" s="76"/>
      <c r="I142" s="71"/>
    </row>
  </sheetData>
  <sheetProtection/>
  <mergeCells count="10">
    <mergeCell ref="A6:A7"/>
    <mergeCell ref="C6:C7"/>
    <mergeCell ref="D6:D7"/>
    <mergeCell ref="E6:E7"/>
    <mergeCell ref="F6:F7"/>
    <mergeCell ref="I6:I7"/>
    <mergeCell ref="C2:I2"/>
    <mergeCell ref="C3:I3"/>
    <mergeCell ref="H6:H7"/>
    <mergeCell ref="D1:E1"/>
  </mergeCells>
  <printOptions/>
  <pageMargins left="0.5118110236220472" right="0.3937007874015748" top="0.4330708661417323" bottom="0.5511811023622047" header="0.31496062992125984" footer="0.31496062992125984"/>
  <pageSetup fitToHeight="3" fitToWidth="1" horizontalDpi="600" verticalDpi="600" orientation="landscape" paperSize="9" scale="48" r:id="rId1"/>
  <colBreaks count="1" manualBreakCount="1">
    <brk id="2" max="1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H7" sqref="H7"/>
    </sheetView>
  </sheetViews>
  <sheetFormatPr defaultColWidth="9.33203125" defaultRowHeight="12.75"/>
  <cols>
    <col min="1" max="1" width="49.83203125" style="0" customWidth="1"/>
    <col min="2" max="2" width="15" style="0" customWidth="1"/>
    <col min="3" max="3" width="12.83203125" style="0" customWidth="1"/>
    <col min="4" max="4" width="13.5" style="0" customWidth="1"/>
    <col min="5" max="5" width="13.33203125" style="0" customWidth="1"/>
    <col min="6" max="6" width="15.16015625" style="0" customWidth="1"/>
    <col min="7" max="7" width="13.66015625" style="0" customWidth="1"/>
    <col min="8" max="8" width="16.33203125" style="0" customWidth="1"/>
    <col min="9" max="9" width="13.33203125" style="0" customWidth="1"/>
    <col min="10" max="11" width="13.5" style="0" customWidth="1"/>
    <col min="12" max="13" width="15.5" style="0" customWidth="1"/>
  </cols>
  <sheetData>
    <row r="2" spans="1:11" ht="16.5" customHeight="1">
      <c r="A2" s="148" t="s">
        <v>163</v>
      </c>
      <c r="B2" s="148"/>
      <c r="C2" s="148"/>
      <c r="D2" s="148"/>
      <c r="E2" s="148"/>
      <c r="F2" s="148"/>
      <c r="G2" s="148"/>
      <c r="H2" s="148"/>
      <c r="I2" s="77"/>
      <c r="J2" s="77"/>
      <c r="K2" s="77"/>
    </row>
    <row r="3" spans="8:11" ht="12.75">
      <c r="H3" s="78" t="s">
        <v>16</v>
      </c>
      <c r="J3" s="77">
        <f>E7-K7</f>
        <v>0</v>
      </c>
      <c r="K3" s="77">
        <f>F7-L7</f>
        <v>0</v>
      </c>
    </row>
    <row r="4" spans="1:13" ht="18.75" customHeight="1">
      <c r="A4" s="149" t="s">
        <v>142</v>
      </c>
      <c r="B4" s="150" t="s">
        <v>164</v>
      </c>
      <c r="C4" s="152" t="s">
        <v>143</v>
      </c>
      <c r="D4" s="153"/>
      <c r="E4" s="153"/>
      <c r="F4" s="153"/>
      <c r="G4" s="154"/>
      <c r="H4" s="150" t="s">
        <v>165</v>
      </c>
      <c r="I4" s="146" t="s">
        <v>144</v>
      </c>
      <c r="J4" s="146"/>
      <c r="K4" s="146"/>
      <c r="L4" s="146"/>
      <c r="M4" s="146"/>
    </row>
    <row r="5" spans="1:13" ht="69">
      <c r="A5" s="149"/>
      <c r="B5" s="151"/>
      <c r="C5" s="79" t="s">
        <v>145</v>
      </c>
      <c r="D5" s="79" t="s">
        <v>146</v>
      </c>
      <c r="E5" s="79" t="s">
        <v>147</v>
      </c>
      <c r="F5" s="79" t="s">
        <v>148</v>
      </c>
      <c r="G5" s="79" t="s">
        <v>149</v>
      </c>
      <c r="H5" s="151"/>
      <c r="I5" s="80" t="s">
        <v>145</v>
      </c>
      <c r="J5" s="80" t="s">
        <v>146</v>
      </c>
      <c r="K5" s="80" t="s">
        <v>150</v>
      </c>
      <c r="L5" s="80" t="s">
        <v>148</v>
      </c>
      <c r="M5" s="79" t="s">
        <v>149</v>
      </c>
    </row>
    <row r="6" spans="1:13" ht="33" customHeight="1">
      <c r="A6" s="81" t="s">
        <v>152</v>
      </c>
      <c r="B6" s="82">
        <f>B7+B8+B9+B10+B11+B12+B13</f>
        <v>0</v>
      </c>
      <c r="C6" s="82">
        <f aca="true" t="shared" si="0" ref="C6:M6">C7+C8+C9+C10+C11+C12+C13</f>
        <v>0</v>
      </c>
      <c r="D6" s="82">
        <f t="shared" si="0"/>
        <v>0</v>
      </c>
      <c r="E6" s="82">
        <f t="shared" si="0"/>
        <v>0</v>
      </c>
      <c r="F6" s="82">
        <f t="shared" si="0"/>
        <v>0</v>
      </c>
      <c r="G6" s="82">
        <f t="shared" si="0"/>
        <v>0</v>
      </c>
      <c r="H6" s="82">
        <f>H7+H8+H9+H10+H11+H12+H13</f>
        <v>0</v>
      </c>
      <c r="I6" s="82">
        <f>I7+I8+I9+I10+I11+I12+I13</f>
        <v>0</v>
      </c>
      <c r="J6" s="82">
        <f t="shared" si="0"/>
        <v>0</v>
      </c>
      <c r="K6" s="82">
        <f t="shared" si="0"/>
        <v>0</v>
      </c>
      <c r="L6" s="82">
        <f t="shared" si="0"/>
        <v>0</v>
      </c>
      <c r="M6" s="82">
        <f t="shared" si="0"/>
        <v>0</v>
      </c>
    </row>
    <row r="7" spans="1:13" ht="13.5">
      <c r="A7" s="83" t="s">
        <v>153</v>
      </c>
      <c r="B7" s="84">
        <f>C7+D7+E7+F7</f>
        <v>0</v>
      </c>
      <c r="C7" s="85"/>
      <c r="D7" s="85"/>
      <c r="E7" s="85"/>
      <c r="F7" s="86"/>
      <c r="G7" s="86"/>
      <c r="H7" s="82">
        <f>I7+J7+K7+L7</f>
        <v>0</v>
      </c>
      <c r="I7" s="87"/>
      <c r="J7" s="87"/>
      <c r="K7" s="88"/>
      <c r="L7" s="89"/>
      <c r="M7" s="90"/>
    </row>
    <row r="8" spans="1:13" ht="13.5">
      <c r="A8" s="83" t="s">
        <v>154</v>
      </c>
      <c r="B8" s="84">
        <f aca="true" t="shared" si="1" ref="B8:B15">C8+D8+E8+F8</f>
        <v>0</v>
      </c>
      <c r="C8" s="85"/>
      <c r="D8" s="85"/>
      <c r="E8" s="85"/>
      <c r="F8" s="85"/>
      <c r="G8" s="85"/>
      <c r="H8" s="82">
        <f aca="true" t="shared" si="2" ref="H8:H16">I8+J8+K8+L8</f>
        <v>0</v>
      </c>
      <c r="I8" s="91"/>
      <c r="J8" s="91"/>
      <c r="K8" s="91"/>
      <c r="L8" s="91"/>
      <c r="M8" s="88"/>
    </row>
    <row r="9" spans="1:13" ht="18" customHeight="1">
      <c r="A9" s="92" t="s">
        <v>155</v>
      </c>
      <c r="B9" s="84">
        <f t="shared" si="1"/>
        <v>0</v>
      </c>
      <c r="C9" s="85"/>
      <c r="D9" s="85"/>
      <c r="E9" s="85"/>
      <c r="F9" s="85"/>
      <c r="G9" s="85"/>
      <c r="H9" s="82">
        <f t="shared" si="2"/>
        <v>0</v>
      </c>
      <c r="I9" s="91"/>
      <c r="J9" s="91"/>
      <c r="K9" s="91"/>
      <c r="L9" s="91"/>
      <c r="M9" s="88"/>
    </row>
    <row r="10" spans="1:13" ht="27.75" customHeight="1">
      <c r="A10" s="92" t="s">
        <v>156</v>
      </c>
      <c r="B10" s="84">
        <f t="shared" si="1"/>
        <v>0</v>
      </c>
      <c r="C10" s="85"/>
      <c r="D10" s="85"/>
      <c r="E10" s="85"/>
      <c r="F10" s="85"/>
      <c r="G10" s="85"/>
      <c r="H10" s="82">
        <f t="shared" si="2"/>
        <v>0</v>
      </c>
      <c r="I10" s="87"/>
      <c r="J10" s="87"/>
      <c r="K10" s="87"/>
      <c r="L10" s="93"/>
      <c r="M10" s="93"/>
    </row>
    <row r="11" spans="1:13" ht="17.25" customHeight="1">
      <c r="A11" s="92" t="s">
        <v>157</v>
      </c>
      <c r="B11" s="84">
        <f t="shared" si="1"/>
        <v>0</v>
      </c>
      <c r="C11" s="85"/>
      <c r="D11" s="85"/>
      <c r="E11" s="85"/>
      <c r="F11" s="85"/>
      <c r="G11" s="85"/>
      <c r="H11" s="82">
        <f t="shared" si="2"/>
        <v>0</v>
      </c>
      <c r="I11" s="88"/>
      <c r="J11" s="88"/>
      <c r="K11" s="91"/>
      <c r="L11" s="91"/>
      <c r="M11" s="88"/>
    </row>
    <row r="12" spans="1:13" ht="30.75" customHeight="1">
      <c r="A12" s="92" t="s">
        <v>158</v>
      </c>
      <c r="B12" s="84">
        <f>C12+D12+E12+F12</f>
        <v>0</v>
      </c>
      <c r="C12" s="85"/>
      <c r="D12" s="85"/>
      <c r="E12" s="85"/>
      <c r="F12" s="85"/>
      <c r="G12" s="85"/>
      <c r="H12" s="82">
        <f>I12+J12+K12+L12</f>
        <v>0</v>
      </c>
      <c r="I12" s="89"/>
      <c r="J12" s="89"/>
      <c r="K12" s="89"/>
      <c r="L12" s="91"/>
      <c r="M12" s="88"/>
    </row>
    <row r="13" spans="1:13" ht="105" customHeight="1">
      <c r="A13" s="94" t="s">
        <v>159</v>
      </c>
      <c r="B13" s="84">
        <f>C13+D13+E13+F13+G13</f>
        <v>0</v>
      </c>
      <c r="C13" s="95">
        <f>SUM(C14:C16)</f>
        <v>0</v>
      </c>
      <c r="D13" s="95">
        <f>SUM(D14:D16)</f>
        <v>0</v>
      </c>
      <c r="E13" s="95">
        <f>SUM(E14:E16)</f>
        <v>0</v>
      </c>
      <c r="F13" s="95">
        <f>SUM(F14:F16)</f>
        <v>0</v>
      </c>
      <c r="G13" s="95">
        <f>SUM(G14:G16)</f>
        <v>0</v>
      </c>
      <c r="H13" s="82">
        <f>I13+J13+K13+L13+M13</f>
        <v>0</v>
      </c>
      <c r="I13" s="96">
        <f>I14+I15+I16</f>
        <v>0</v>
      </c>
      <c r="J13" s="96">
        <f>J14+J15+J16</f>
        <v>0</v>
      </c>
      <c r="K13" s="96">
        <f>K14+K15+K16</f>
        <v>0</v>
      </c>
      <c r="L13" s="96">
        <f>L14+L15+L16</f>
        <v>0</v>
      </c>
      <c r="M13" s="96">
        <f>M14+M15+M16</f>
        <v>0</v>
      </c>
    </row>
    <row r="14" spans="1:13" ht="13.5">
      <c r="A14" s="83" t="s">
        <v>160</v>
      </c>
      <c r="B14" s="84">
        <f>C14+D14+E14+F14</f>
        <v>0</v>
      </c>
      <c r="C14" s="93"/>
      <c r="D14" s="93"/>
      <c r="E14" s="93"/>
      <c r="F14" s="93"/>
      <c r="G14" s="93"/>
      <c r="H14" s="97">
        <f t="shared" si="2"/>
        <v>0</v>
      </c>
      <c r="I14" s="88"/>
      <c r="J14" s="88"/>
      <c r="K14" s="98"/>
      <c r="L14" s="88"/>
      <c r="M14" s="88"/>
    </row>
    <row r="15" spans="1:13" ht="30" customHeight="1">
      <c r="A15" s="92" t="s">
        <v>161</v>
      </c>
      <c r="B15" s="84">
        <f t="shared" si="1"/>
        <v>0</v>
      </c>
      <c r="C15" s="93"/>
      <c r="D15" s="93"/>
      <c r="E15" s="93"/>
      <c r="F15" s="93"/>
      <c r="G15" s="93"/>
      <c r="H15" s="97">
        <f t="shared" si="2"/>
        <v>0</v>
      </c>
      <c r="I15" s="88"/>
      <c r="J15" s="88"/>
      <c r="K15" s="88"/>
      <c r="L15" s="91"/>
      <c r="M15" s="88"/>
    </row>
    <row r="16" spans="1:13" ht="43.5" customHeight="1">
      <c r="A16" s="99" t="s">
        <v>162</v>
      </c>
      <c r="B16" s="84">
        <f>C16+D16+E16+F16+G16</f>
        <v>0</v>
      </c>
      <c r="C16" s="93"/>
      <c r="D16" s="93"/>
      <c r="E16" s="93"/>
      <c r="F16" s="93"/>
      <c r="G16" s="93"/>
      <c r="H16" s="97">
        <f t="shared" si="2"/>
        <v>0</v>
      </c>
      <c r="I16" s="100"/>
      <c r="J16" s="100"/>
      <c r="K16" s="87"/>
      <c r="L16" s="93"/>
      <c r="M16" s="87"/>
    </row>
    <row r="17" spans="3:7" ht="12.75">
      <c r="C17" s="101"/>
      <c r="D17" s="101"/>
      <c r="E17" s="101"/>
      <c r="F17" s="101"/>
      <c r="G17" s="101"/>
    </row>
    <row r="18" spans="6:7" ht="12.75">
      <c r="F18" s="77"/>
      <c r="G18" s="77"/>
    </row>
    <row r="19" spans="1:7" ht="12.75">
      <c r="A19" s="147"/>
      <c r="B19" s="147"/>
      <c r="C19" s="147"/>
      <c r="D19" s="147"/>
      <c r="E19" s="147"/>
      <c r="F19" s="147"/>
      <c r="G19" s="102"/>
    </row>
  </sheetData>
  <sheetProtection/>
  <mergeCells count="7">
    <mergeCell ref="I4:M4"/>
    <mergeCell ref="A19:F19"/>
    <mergeCell ref="A2:H2"/>
    <mergeCell ref="A4:A5"/>
    <mergeCell ref="B4:B5"/>
    <mergeCell ref="C4:G4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78"/>
  <sheetViews>
    <sheetView zoomScalePageLayoutView="0" workbookViewId="0" topLeftCell="A1">
      <selection activeCell="C29" sqref="C29"/>
    </sheetView>
  </sheetViews>
  <sheetFormatPr defaultColWidth="9.33203125" defaultRowHeight="12.75"/>
  <cols>
    <col min="1" max="1" width="21.5" style="0" customWidth="1"/>
    <col min="2" max="2" width="12.5" style="0" customWidth="1"/>
    <col min="3" max="3" width="15.33203125" style="0" customWidth="1"/>
    <col min="4" max="4" width="14.83203125" style="0" customWidth="1"/>
    <col min="5" max="6" width="14.66015625" style="0" customWidth="1"/>
    <col min="7" max="7" width="13.16015625" style="0" customWidth="1"/>
    <col min="8" max="8" width="13.5" style="0" customWidth="1"/>
    <col min="9" max="9" width="13" style="0" customWidth="1"/>
    <col min="10" max="10" width="13.33203125" style="0" customWidth="1"/>
    <col min="11" max="11" width="13" style="0" customWidth="1"/>
    <col min="12" max="12" width="13.66015625" style="0" customWidth="1"/>
    <col min="13" max="13" width="14.66015625" style="0" customWidth="1"/>
    <col min="14" max="14" width="14.83203125" style="0" customWidth="1"/>
    <col min="15" max="15" width="11.66015625" style="0" bestFit="1" customWidth="1"/>
    <col min="16" max="16" width="12.66015625" style="0" bestFit="1" customWidth="1"/>
  </cols>
  <sheetData>
    <row r="2" spans="6:8" ht="12.75">
      <c r="F2" s="155" t="s">
        <v>166</v>
      </c>
      <c r="G2" s="155"/>
      <c r="H2" s="155"/>
    </row>
    <row r="4" spans="1:16" ht="12.75">
      <c r="A4" s="103"/>
      <c r="B4" s="103" t="s">
        <v>62</v>
      </c>
      <c r="C4" s="103" t="s">
        <v>63</v>
      </c>
      <c r="D4" s="103" t="s">
        <v>64</v>
      </c>
      <c r="E4" s="103" t="s">
        <v>65</v>
      </c>
      <c r="F4" s="103" t="s">
        <v>66</v>
      </c>
      <c r="G4" s="103" t="s">
        <v>67</v>
      </c>
      <c r="H4" s="103" t="s">
        <v>167</v>
      </c>
      <c r="I4" s="103" t="s">
        <v>69</v>
      </c>
      <c r="J4" s="103" t="s">
        <v>70</v>
      </c>
      <c r="K4" s="103" t="s">
        <v>71</v>
      </c>
      <c r="L4" s="103" t="s">
        <v>72</v>
      </c>
      <c r="M4" s="103" t="s">
        <v>73</v>
      </c>
      <c r="N4" s="103" t="s">
        <v>151</v>
      </c>
      <c r="P4" t="s">
        <v>168</v>
      </c>
    </row>
    <row r="5" spans="1:14" ht="12.75">
      <c r="A5" s="103"/>
      <c r="B5" s="156" t="s">
        <v>169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  <c r="N5" s="103"/>
    </row>
    <row r="6" spans="1:15" ht="12.75">
      <c r="A6" s="103" t="s">
        <v>170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>
        <f>SUM(B6:M6)</f>
        <v>0</v>
      </c>
      <c r="O6" s="77"/>
    </row>
    <row r="7" spans="1:15" ht="12.75">
      <c r="A7" s="103" t="s">
        <v>171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>
        <f>SUM(B7:M7)</f>
        <v>0</v>
      </c>
      <c r="O7" s="77"/>
    </row>
    <row r="8" spans="1:16" ht="12.75">
      <c r="A8" s="106" t="s">
        <v>151</v>
      </c>
      <c r="B8" s="107">
        <f>B6+B7</f>
        <v>0</v>
      </c>
      <c r="C8" s="107">
        <f aca="true" t="shared" si="0" ref="C8:M8">C6+C7</f>
        <v>0</v>
      </c>
      <c r="D8" s="107">
        <f t="shared" si="0"/>
        <v>0</v>
      </c>
      <c r="E8" s="107">
        <f t="shared" si="0"/>
        <v>0</v>
      </c>
      <c r="F8" s="107">
        <f t="shared" si="0"/>
        <v>0</v>
      </c>
      <c r="G8" s="107">
        <f t="shared" si="0"/>
        <v>0</v>
      </c>
      <c r="H8" s="107">
        <f t="shared" si="0"/>
        <v>0</v>
      </c>
      <c r="I8" s="107">
        <f t="shared" si="0"/>
        <v>0</v>
      </c>
      <c r="J8" s="107">
        <f>J6+J7</f>
        <v>0</v>
      </c>
      <c r="K8" s="107">
        <f t="shared" si="0"/>
        <v>0</v>
      </c>
      <c r="L8" s="107">
        <f t="shared" si="0"/>
        <v>0</v>
      </c>
      <c r="M8" s="107">
        <f t="shared" si="0"/>
        <v>0</v>
      </c>
      <c r="N8" s="108">
        <f>N6+N7</f>
        <v>0</v>
      </c>
      <c r="P8" s="77">
        <f>B8+C8+D8+E8+F8+G8+H8+I8+J8+K8+L8+M8</f>
        <v>0</v>
      </c>
    </row>
    <row r="10" spans="6:10" ht="12.75">
      <c r="F10" s="147" t="s">
        <v>172</v>
      </c>
      <c r="G10" s="147"/>
      <c r="H10" s="147"/>
      <c r="I10" s="147"/>
      <c r="J10" s="147"/>
    </row>
    <row r="11" spans="1:16" ht="12.75">
      <c r="A11" s="103" t="s">
        <v>170</v>
      </c>
      <c r="B11" s="105">
        <f>B14+B16</f>
        <v>0</v>
      </c>
      <c r="C11" s="105">
        <f>C14+C16+C18</f>
        <v>0</v>
      </c>
      <c r="D11" s="105">
        <f>D14+D16+D18</f>
        <v>0</v>
      </c>
      <c r="E11" s="105">
        <f>E14+E16+E18+E20</f>
        <v>0</v>
      </c>
      <c r="F11" s="105">
        <f aca="true" t="shared" si="1" ref="F11:M11">F14+F16+F18+F20</f>
        <v>0</v>
      </c>
      <c r="G11" s="105">
        <f t="shared" si="1"/>
        <v>0</v>
      </c>
      <c r="H11" s="105">
        <f t="shared" si="1"/>
        <v>0</v>
      </c>
      <c r="I11" s="105">
        <f t="shared" si="1"/>
        <v>0</v>
      </c>
      <c r="J11" s="105">
        <f t="shared" si="1"/>
        <v>0</v>
      </c>
      <c r="K11" s="105">
        <f t="shared" si="1"/>
        <v>0</v>
      </c>
      <c r="L11" s="105">
        <f t="shared" si="1"/>
        <v>0</v>
      </c>
      <c r="M11" s="105">
        <f t="shared" si="1"/>
        <v>0</v>
      </c>
      <c r="N11" s="105">
        <f>SUM(B11:M11)</f>
        <v>0</v>
      </c>
      <c r="O11" s="77"/>
      <c r="P11" s="77">
        <f>B13+C13+D13+E13+F13+G13+H13+I13+J13+K13+L13+M13</f>
        <v>0</v>
      </c>
    </row>
    <row r="12" spans="1:15" ht="12.75">
      <c r="A12" s="103" t="s">
        <v>171</v>
      </c>
      <c r="B12" s="105">
        <f>B15+B17</f>
        <v>0</v>
      </c>
      <c r="C12" s="105">
        <f>C15+C17+C19</f>
        <v>0</v>
      </c>
      <c r="D12" s="105">
        <f>D15+D17+D19</f>
        <v>0</v>
      </c>
      <c r="E12" s="105">
        <f aca="true" t="shared" si="2" ref="E12:M12">E15+E17+E19</f>
        <v>0</v>
      </c>
      <c r="F12" s="109">
        <f t="shared" si="2"/>
        <v>0</v>
      </c>
      <c r="G12" s="109">
        <f t="shared" si="2"/>
        <v>0</v>
      </c>
      <c r="H12" s="109">
        <f t="shared" si="2"/>
        <v>0</v>
      </c>
      <c r="I12" s="109">
        <f t="shared" si="2"/>
        <v>0</v>
      </c>
      <c r="J12" s="109">
        <f t="shared" si="2"/>
        <v>0</v>
      </c>
      <c r="K12" s="109">
        <f t="shared" si="2"/>
        <v>0</v>
      </c>
      <c r="L12" s="109">
        <f t="shared" si="2"/>
        <v>0</v>
      </c>
      <c r="M12" s="109">
        <f t="shared" si="2"/>
        <v>0</v>
      </c>
      <c r="N12" s="109">
        <f>SUM(B12:M12)</f>
        <v>0</v>
      </c>
      <c r="O12" s="77"/>
    </row>
    <row r="13" spans="1:14" s="111" customFormat="1" ht="12.75">
      <c r="A13" s="106" t="s">
        <v>173</v>
      </c>
      <c r="B13" s="108">
        <f>B11+B12+B20</f>
        <v>0</v>
      </c>
      <c r="C13" s="108">
        <f aca="true" t="shared" si="3" ref="C13:M13">C11+C12</f>
        <v>0</v>
      </c>
      <c r="D13" s="108">
        <f t="shared" si="3"/>
        <v>0</v>
      </c>
      <c r="E13" s="108">
        <f>E11+E12</f>
        <v>0</v>
      </c>
      <c r="F13" s="110">
        <f>F11+F12</f>
        <v>0</v>
      </c>
      <c r="G13" s="110">
        <f t="shared" si="3"/>
        <v>0</v>
      </c>
      <c r="H13" s="110">
        <f>H11+H12</f>
        <v>0</v>
      </c>
      <c r="I13" s="110">
        <f t="shared" si="3"/>
        <v>0</v>
      </c>
      <c r="J13" s="110">
        <f t="shared" si="3"/>
        <v>0</v>
      </c>
      <c r="K13" s="110">
        <f>K11+K12</f>
        <v>0</v>
      </c>
      <c r="L13" s="110">
        <f>L11+L12</f>
        <v>0</v>
      </c>
      <c r="M13" s="110">
        <f t="shared" si="3"/>
        <v>0</v>
      </c>
      <c r="N13" s="110">
        <f>SUM(B13:M13)</f>
        <v>0</v>
      </c>
    </row>
    <row r="14" spans="1:14" ht="12.75">
      <c r="A14" s="112" t="s">
        <v>174</v>
      </c>
      <c r="B14" s="113"/>
      <c r="C14" s="113"/>
      <c r="D14" s="113"/>
      <c r="E14" s="113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12.75">
      <c r="A15" s="112" t="s">
        <v>171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6" ht="12.75">
      <c r="A16" s="112" t="s">
        <v>175</v>
      </c>
      <c r="B16" s="113"/>
      <c r="C16" s="113"/>
      <c r="D16" s="113"/>
      <c r="E16" s="113"/>
      <c r="F16" s="114"/>
      <c r="G16" s="114"/>
      <c r="H16" s="114"/>
      <c r="I16" s="114"/>
      <c r="J16" s="114"/>
      <c r="K16" s="114"/>
      <c r="L16" s="114"/>
      <c r="M16" s="114"/>
      <c r="N16" s="114"/>
      <c r="P16" s="115">
        <f>P8-P11</f>
        <v>0</v>
      </c>
    </row>
    <row r="17" spans="1:14" ht="12.75">
      <c r="A17" s="112" t="s">
        <v>171</v>
      </c>
      <c r="B17" s="113"/>
      <c r="C17" s="113"/>
      <c r="D17" s="113"/>
      <c r="E17" s="113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12.75">
      <c r="A18" s="112" t="s">
        <v>176</v>
      </c>
      <c r="B18" s="113"/>
      <c r="C18" s="113"/>
      <c r="D18" s="113"/>
      <c r="E18" s="113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6" s="119" customFormat="1" ht="12.75">
      <c r="A19" s="112" t="s">
        <v>171</v>
      </c>
      <c r="B19" s="116"/>
      <c r="C19" s="116"/>
      <c r="D19" s="117"/>
      <c r="E19" s="116"/>
      <c r="F19" s="118"/>
      <c r="G19" s="118"/>
      <c r="H19" s="118"/>
      <c r="I19" s="118"/>
      <c r="J19" s="114"/>
      <c r="K19" s="118"/>
      <c r="L19" s="118"/>
      <c r="M19" s="118"/>
      <c r="N19" s="118"/>
      <c r="P19" s="120"/>
    </row>
    <row r="20" spans="1:14" s="119" customFormat="1" ht="12.75">
      <c r="A20" s="112" t="s">
        <v>177</v>
      </c>
      <c r="B20" s="116"/>
      <c r="C20" s="116"/>
      <c r="D20" s="117"/>
      <c r="E20" s="116"/>
      <c r="F20" s="118"/>
      <c r="G20" s="118"/>
      <c r="H20" s="118"/>
      <c r="I20" s="118"/>
      <c r="J20" s="121"/>
      <c r="K20" s="118"/>
      <c r="L20" s="118"/>
      <c r="M20" s="118"/>
      <c r="N20" s="118"/>
    </row>
    <row r="21" spans="1:14" ht="12.75">
      <c r="A21" s="122"/>
      <c r="F21" s="123"/>
      <c r="G21" s="123"/>
      <c r="H21" s="123"/>
      <c r="I21" s="123"/>
      <c r="J21" s="123"/>
      <c r="K21" s="123"/>
      <c r="L21" s="123"/>
      <c r="M21" s="123"/>
      <c r="N21" s="123"/>
    </row>
    <row r="22" spans="1:14" ht="12.75">
      <c r="A22" s="159" t="s">
        <v>178</v>
      </c>
      <c r="B22" s="159"/>
      <c r="C22" s="159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3" ht="13.5">
      <c r="A23" s="124" t="s">
        <v>179</v>
      </c>
      <c r="B23" s="103"/>
      <c r="C23" s="125">
        <f>C24+C25+C26</f>
        <v>2907765.16</v>
      </c>
    </row>
    <row r="24" spans="1:14" ht="12.75">
      <c r="A24" s="126" t="s">
        <v>174</v>
      </c>
      <c r="B24" s="127">
        <v>43851</v>
      </c>
      <c r="C24" s="128">
        <f>1133910.02</f>
        <v>1133910.02</v>
      </c>
      <c r="N24" s="77"/>
    </row>
    <row r="25" spans="1:14" ht="12.75">
      <c r="A25" s="129" t="s">
        <v>175</v>
      </c>
      <c r="B25" s="127">
        <v>43868</v>
      </c>
      <c r="C25" s="128">
        <v>1683794.46</v>
      </c>
      <c r="N25" s="77"/>
    </row>
    <row r="26" spans="1:14" ht="12.75">
      <c r="A26" s="129" t="s">
        <v>185</v>
      </c>
      <c r="B26" s="127">
        <v>43868</v>
      </c>
      <c r="C26" s="128">
        <v>90060.68</v>
      </c>
      <c r="N26" s="77"/>
    </row>
    <row r="27" spans="1:3" ht="13.5">
      <c r="A27" s="130" t="s">
        <v>181</v>
      </c>
      <c r="B27" s="126"/>
      <c r="C27" s="131">
        <f>C28+C29+C30</f>
        <v>1229885.57</v>
      </c>
    </row>
    <row r="28" spans="1:3" ht="12.75">
      <c r="A28" s="126" t="s">
        <v>174</v>
      </c>
      <c r="B28" s="127">
        <v>43881</v>
      </c>
      <c r="C28" s="128">
        <v>1229885.57</v>
      </c>
    </row>
    <row r="29" spans="1:3" ht="12.75">
      <c r="A29" s="129" t="s">
        <v>175</v>
      </c>
      <c r="B29" s="127" t="s">
        <v>187</v>
      </c>
      <c r="C29" s="128"/>
    </row>
    <row r="30" spans="1:7" ht="12.75">
      <c r="A30" s="129" t="s">
        <v>180</v>
      </c>
      <c r="B30" s="127" t="s">
        <v>186</v>
      </c>
      <c r="C30" s="128"/>
      <c r="G30" s="77"/>
    </row>
    <row r="31" spans="1:4" ht="13.5">
      <c r="A31" s="130" t="s">
        <v>182</v>
      </c>
      <c r="B31" s="123"/>
      <c r="C31" s="131">
        <f>C32+C33+C34</f>
        <v>0</v>
      </c>
      <c r="D31" s="77"/>
    </row>
    <row r="32" spans="1:3" ht="12.75">
      <c r="A32" s="126" t="s">
        <v>174</v>
      </c>
      <c r="B32" s="127" t="s">
        <v>187</v>
      </c>
      <c r="C32" s="128"/>
    </row>
    <row r="33" spans="1:3" ht="12.75">
      <c r="A33" s="129" t="s">
        <v>175</v>
      </c>
      <c r="B33" s="127" t="s">
        <v>188</v>
      </c>
      <c r="C33" s="128"/>
    </row>
    <row r="34" spans="1:3" ht="12.75">
      <c r="A34" s="129" t="s">
        <v>176</v>
      </c>
      <c r="B34" s="127" t="s">
        <v>187</v>
      </c>
      <c r="C34" s="128"/>
    </row>
    <row r="35" spans="1:4" ht="13.5">
      <c r="A35" s="130" t="s">
        <v>183</v>
      </c>
      <c r="B35" s="126"/>
      <c r="C35" s="131">
        <f>C36+C37+C38+C39</f>
        <v>0</v>
      </c>
      <c r="D35" s="77"/>
    </row>
    <row r="36" spans="1:3" ht="12.75">
      <c r="A36" s="126" t="s">
        <v>174</v>
      </c>
      <c r="B36" s="127" t="s">
        <v>188</v>
      </c>
      <c r="C36" s="128"/>
    </row>
    <row r="37" spans="1:3" ht="12.75">
      <c r="A37" s="129" t="s">
        <v>175</v>
      </c>
      <c r="B37" s="127" t="s">
        <v>189</v>
      </c>
      <c r="C37" s="128"/>
    </row>
    <row r="38" spans="1:3" ht="12.75">
      <c r="A38" s="129" t="s">
        <v>176</v>
      </c>
      <c r="B38" s="127" t="s">
        <v>188</v>
      </c>
      <c r="C38" s="128"/>
    </row>
    <row r="39" spans="1:3" ht="12.75">
      <c r="A39" s="129" t="s">
        <v>177</v>
      </c>
      <c r="B39" s="127" t="s">
        <v>188</v>
      </c>
      <c r="C39" s="128"/>
    </row>
    <row r="40" spans="1:3" ht="13.5">
      <c r="A40" s="130" t="s">
        <v>66</v>
      </c>
      <c r="B40" s="126"/>
      <c r="C40" s="131">
        <f>C41+C42+C43</f>
        <v>0</v>
      </c>
    </row>
    <row r="41" spans="1:3" ht="12.75">
      <c r="A41" s="126" t="s">
        <v>174</v>
      </c>
      <c r="B41" s="132" t="s">
        <v>189</v>
      </c>
      <c r="C41" s="128"/>
    </row>
    <row r="42" spans="1:3" ht="12.75">
      <c r="A42" s="129" t="s">
        <v>175</v>
      </c>
      <c r="B42" s="132" t="s">
        <v>190</v>
      </c>
      <c r="C42" s="128"/>
    </row>
    <row r="43" spans="1:3" ht="12.75">
      <c r="A43" s="129" t="s">
        <v>177</v>
      </c>
      <c r="B43" s="132"/>
      <c r="C43" s="128"/>
    </row>
    <row r="44" spans="1:3" ht="13.5">
      <c r="A44" s="130" t="s">
        <v>67</v>
      </c>
      <c r="B44" s="126"/>
      <c r="C44" s="131">
        <f>C45+C46+C47</f>
        <v>0</v>
      </c>
    </row>
    <row r="45" spans="1:3" ht="12.75">
      <c r="A45" s="126" t="s">
        <v>174</v>
      </c>
      <c r="B45" s="132" t="s">
        <v>190</v>
      </c>
      <c r="C45" s="128"/>
    </row>
    <row r="46" spans="1:3" ht="12.75">
      <c r="A46" s="129" t="s">
        <v>175</v>
      </c>
      <c r="B46" s="132" t="s">
        <v>191</v>
      </c>
      <c r="C46" s="128"/>
    </row>
    <row r="47" spans="1:3" ht="12.75">
      <c r="A47" s="129" t="s">
        <v>180</v>
      </c>
      <c r="B47" s="132" t="s">
        <v>190</v>
      </c>
      <c r="C47" s="128"/>
    </row>
    <row r="48" spans="1:3" ht="13.5">
      <c r="A48" s="130" t="s">
        <v>68</v>
      </c>
      <c r="B48" s="130"/>
      <c r="C48" s="131">
        <f>C49+C50+C51</f>
        <v>0</v>
      </c>
    </row>
    <row r="49" spans="1:3" ht="12.75">
      <c r="A49" s="126" t="s">
        <v>174</v>
      </c>
      <c r="B49" s="132" t="s">
        <v>191</v>
      </c>
      <c r="C49" s="128"/>
    </row>
    <row r="50" spans="1:3" ht="12.75">
      <c r="A50" s="129" t="s">
        <v>175</v>
      </c>
      <c r="B50" s="132" t="s">
        <v>192</v>
      </c>
      <c r="C50" s="128"/>
    </row>
    <row r="51" spans="1:3" ht="12.75">
      <c r="A51" s="129" t="s">
        <v>180</v>
      </c>
      <c r="B51" s="127" t="s">
        <v>191</v>
      </c>
      <c r="C51" s="128"/>
    </row>
    <row r="52" spans="1:3" ht="13.5">
      <c r="A52" s="130" t="s">
        <v>69</v>
      </c>
      <c r="B52" s="127"/>
      <c r="C52" s="131">
        <f>C53+C54+C55+C56</f>
        <v>0</v>
      </c>
    </row>
    <row r="53" spans="1:3" ht="12.75">
      <c r="A53" s="126" t="s">
        <v>174</v>
      </c>
      <c r="B53" s="132" t="s">
        <v>192</v>
      </c>
      <c r="C53" s="128"/>
    </row>
    <row r="54" spans="1:3" ht="12.75">
      <c r="A54" s="129" t="s">
        <v>175</v>
      </c>
      <c r="B54" s="132" t="s">
        <v>193</v>
      </c>
      <c r="C54" s="128"/>
    </row>
    <row r="55" spans="1:3" ht="12.75">
      <c r="A55" s="129" t="s">
        <v>176</v>
      </c>
      <c r="B55" s="127"/>
      <c r="C55" s="128"/>
    </row>
    <row r="56" spans="1:3" ht="12.75">
      <c r="A56" s="129" t="s">
        <v>180</v>
      </c>
      <c r="B56" s="127"/>
      <c r="C56" s="128"/>
    </row>
    <row r="57" spans="1:3" ht="13.5">
      <c r="A57" s="130" t="s">
        <v>70</v>
      </c>
      <c r="B57" s="127"/>
      <c r="C57" s="131">
        <f>C58+C59+C60+C61</f>
        <v>0</v>
      </c>
    </row>
    <row r="58" spans="1:3" ht="12.75">
      <c r="A58" s="126" t="s">
        <v>174</v>
      </c>
      <c r="B58" s="132" t="s">
        <v>193</v>
      </c>
      <c r="C58" s="128"/>
    </row>
    <row r="59" spans="1:3" ht="12.75">
      <c r="A59" s="129" t="s">
        <v>175</v>
      </c>
      <c r="B59" s="132" t="s">
        <v>194</v>
      </c>
      <c r="C59" s="128"/>
    </row>
    <row r="60" spans="1:3" ht="12.75">
      <c r="A60" s="129" t="s">
        <v>176</v>
      </c>
      <c r="B60" s="127" t="s">
        <v>193</v>
      </c>
      <c r="C60" s="128"/>
    </row>
    <row r="61" spans="1:3" ht="12.75">
      <c r="A61" s="129" t="s">
        <v>180</v>
      </c>
      <c r="B61" s="127" t="s">
        <v>193</v>
      </c>
      <c r="C61" s="128"/>
    </row>
    <row r="62" spans="1:3" ht="13.5">
      <c r="A62" s="130" t="s">
        <v>71</v>
      </c>
      <c r="B62" s="127"/>
      <c r="C62" s="131">
        <f>C63+C64+C65+C66</f>
        <v>0</v>
      </c>
    </row>
    <row r="63" spans="1:3" ht="12.75">
      <c r="A63" s="126" t="s">
        <v>174</v>
      </c>
      <c r="B63" s="132" t="s">
        <v>194</v>
      </c>
      <c r="C63" s="128"/>
    </row>
    <row r="64" spans="1:3" ht="12.75">
      <c r="A64" s="129" t="s">
        <v>175</v>
      </c>
      <c r="B64" s="132" t="s">
        <v>195</v>
      </c>
      <c r="C64" s="128"/>
    </row>
    <row r="65" spans="1:3" ht="12.75">
      <c r="A65" s="129" t="s">
        <v>176</v>
      </c>
      <c r="B65" s="132" t="s">
        <v>194</v>
      </c>
      <c r="C65" s="128"/>
    </row>
    <row r="66" spans="1:3" ht="12.75">
      <c r="A66" s="129" t="s">
        <v>180</v>
      </c>
      <c r="B66" s="132" t="s">
        <v>194</v>
      </c>
      <c r="C66" s="128"/>
    </row>
    <row r="67" spans="1:3" ht="13.5">
      <c r="A67" s="130" t="s">
        <v>72</v>
      </c>
      <c r="B67" s="127"/>
      <c r="C67" s="131">
        <f>C68+C69+C70</f>
        <v>0</v>
      </c>
    </row>
    <row r="68" spans="1:3" ht="12.75">
      <c r="A68" s="126" t="s">
        <v>174</v>
      </c>
      <c r="B68" s="132" t="s">
        <v>195</v>
      </c>
      <c r="C68" s="128"/>
    </row>
    <row r="69" spans="1:3" ht="12.75">
      <c r="A69" s="129" t="s">
        <v>175</v>
      </c>
      <c r="B69" s="132" t="s">
        <v>196</v>
      </c>
      <c r="C69" s="109"/>
    </row>
    <row r="70" spans="1:3" ht="12.75">
      <c r="A70" s="129" t="s">
        <v>176</v>
      </c>
      <c r="B70" s="127" t="s">
        <v>195</v>
      </c>
      <c r="C70" s="128"/>
    </row>
    <row r="71" spans="1:3" ht="13.5">
      <c r="A71" s="130" t="s">
        <v>73</v>
      </c>
      <c r="B71" s="127"/>
      <c r="C71" s="131">
        <f>C72+C73+C75+C74</f>
        <v>0</v>
      </c>
    </row>
    <row r="72" spans="1:3" ht="12.75">
      <c r="A72" s="126" t="s">
        <v>174</v>
      </c>
      <c r="B72" s="132" t="s">
        <v>196</v>
      </c>
      <c r="C72" s="109"/>
    </row>
    <row r="73" spans="1:3" ht="12.75">
      <c r="A73" s="129" t="s">
        <v>175</v>
      </c>
      <c r="B73" s="132" t="s">
        <v>196</v>
      </c>
      <c r="C73" s="109"/>
    </row>
    <row r="74" spans="1:3" ht="12.75">
      <c r="A74" s="129" t="s">
        <v>180</v>
      </c>
      <c r="B74" s="132" t="s">
        <v>196</v>
      </c>
      <c r="C74" s="109"/>
    </row>
    <row r="75" spans="1:3" ht="12.75">
      <c r="A75" s="129" t="s">
        <v>176</v>
      </c>
      <c r="B75" s="127" t="s">
        <v>196</v>
      </c>
      <c r="C75" s="109"/>
    </row>
    <row r="76" spans="1:4" ht="12.75">
      <c r="A76" s="133" t="s">
        <v>184</v>
      </c>
      <c r="B76" s="134"/>
      <c r="C76" s="135">
        <f>C71+C67+C62+C57+C52+C48+C44+C40+C35+C31+C27+C23</f>
        <v>4137650.7300000004</v>
      </c>
      <c r="D76" s="77">
        <f>C76-N13</f>
        <v>4137650.7300000004</v>
      </c>
    </row>
    <row r="77" spans="1:3" ht="12.75">
      <c r="A77" s="123"/>
      <c r="B77" s="123"/>
      <c r="C77" s="136"/>
    </row>
    <row r="78" spans="1:3" ht="12.75">
      <c r="A78" s="123"/>
      <c r="B78" s="123"/>
      <c r="C78" s="123"/>
    </row>
  </sheetData>
  <sheetProtection/>
  <mergeCells count="4">
    <mergeCell ref="F2:H2"/>
    <mergeCell ref="B5:M5"/>
    <mergeCell ref="F10:J10"/>
    <mergeCell ref="A22:C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2020-02-14T06:34:59Z</cp:lastPrinted>
  <dcterms:created xsi:type="dcterms:W3CDTF">2014-01-17T10:52:16Z</dcterms:created>
  <dcterms:modified xsi:type="dcterms:W3CDTF">2020-03-02T13:52:20Z</dcterms:modified>
  <cp:category/>
  <cp:version/>
  <cp:contentType/>
  <cp:contentStatus/>
</cp:coreProperties>
</file>